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4" sheetId="4" r:id="rId1"/>
  </sheets>
  <calcPr calcId="152511" iterateDelta="1E-4"/>
</workbook>
</file>

<file path=xl/calcChain.xml><?xml version="1.0" encoding="utf-8"?>
<calcChain xmlns="http://schemas.openxmlformats.org/spreadsheetml/2006/main">
  <c r="I31" i="4" l="1"/>
  <c r="D31" i="4"/>
  <c r="F31" i="4" s="1"/>
  <c r="I30" i="4"/>
  <c r="D30" i="4"/>
  <c r="F30" i="4" s="1"/>
  <c r="I29" i="4"/>
  <c r="D29" i="4"/>
  <c r="F29" i="4" s="1"/>
  <c r="I27" i="4"/>
  <c r="D27" i="4"/>
  <c r="F27" i="4" s="1"/>
  <c r="I26" i="4"/>
  <c r="D26" i="4"/>
  <c r="F26" i="4" s="1"/>
  <c r="G29" i="4" l="1"/>
  <c r="E29" i="4"/>
  <c r="D25" i="4"/>
  <c r="F25" i="4" s="1"/>
  <c r="I25" i="4"/>
  <c r="B28" i="4"/>
  <c r="E30" i="4" l="1"/>
  <c r="E31" i="4" s="1"/>
  <c r="H29" i="4"/>
  <c r="G30" i="4"/>
  <c r="I6" i="4"/>
  <c r="I5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D6" i="4"/>
  <c r="F6" i="4" s="1"/>
  <c r="D5" i="4"/>
  <c r="E5" i="4" s="1"/>
  <c r="K6" i="4" s="1"/>
  <c r="D24" i="4"/>
  <c r="F24" i="4" s="1"/>
  <c r="D23" i="4"/>
  <c r="F23" i="4" s="1"/>
  <c r="D22" i="4"/>
  <c r="F22" i="4" s="1"/>
  <c r="D21" i="4"/>
  <c r="F21" i="4" s="1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14" i="4"/>
  <c r="F14" i="4" s="1"/>
  <c r="D13" i="4"/>
  <c r="F13" i="4" s="1"/>
  <c r="D12" i="4"/>
  <c r="F12" i="4" s="1"/>
  <c r="D11" i="4"/>
  <c r="F11" i="4" s="1"/>
  <c r="D10" i="4"/>
  <c r="F10" i="4" s="1"/>
  <c r="D9" i="4"/>
  <c r="F9" i="4" s="1"/>
  <c r="D8" i="4"/>
  <c r="F8" i="4" s="1"/>
  <c r="D7" i="4"/>
  <c r="F7" i="4" s="1"/>
  <c r="K30" i="4" l="1"/>
  <c r="G31" i="4"/>
  <c r="K29" i="4"/>
  <c r="L7" i="4"/>
  <c r="E6" i="4"/>
  <c r="L9" i="4"/>
  <c r="L13" i="4"/>
  <c r="L21" i="4"/>
  <c r="L25" i="4"/>
  <c r="L6" i="4"/>
  <c r="L8" i="4"/>
  <c r="L11" i="4"/>
  <c r="L17" i="4"/>
  <c r="L23" i="4"/>
  <c r="L10" i="4"/>
  <c r="L12" i="4"/>
  <c r="L15" i="4"/>
  <c r="L19" i="4"/>
  <c r="L24" i="4"/>
  <c r="L14" i="4"/>
  <c r="L16" i="4"/>
  <c r="L18" i="4"/>
  <c r="L20" i="4"/>
  <c r="L22" i="4"/>
  <c r="E7" i="4"/>
  <c r="E8" i="4" s="1"/>
  <c r="G7" i="4"/>
  <c r="K31" i="4" l="1"/>
  <c r="E9" i="4"/>
  <c r="E10" i="4" s="1"/>
  <c r="E11" i="4" s="1"/>
  <c r="E12" i="4" s="1"/>
  <c r="K7" i="4"/>
  <c r="G8" i="4"/>
  <c r="E13" i="4" l="1"/>
  <c r="E14" i="4" s="1"/>
  <c r="E15" i="4" s="1"/>
  <c r="E16" i="4" s="1"/>
  <c r="K8" i="4"/>
  <c r="G9" i="4"/>
  <c r="E17" i="4" l="1"/>
  <c r="G10" i="4"/>
  <c r="K9" i="4"/>
  <c r="E18" i="4" l="1"/>
  <c r="G11" i="4"/>
  <c r="K10" i="4"/>
  <c r="E19" i="4" l="1"/>
  <c r="E20" i="4" s="1"/>
  <c r="E21" i="4" s="1"/>
  <c r="E22" i="4" s="1"/>
  <c r="E23" i="4" s="1"/>
  <c r="E24" i="4" s="1"/>
  <c r="E25" i="4" s="1"/>
  <c r="E26" i="4" s="1"/>
  <c r="E27" i="4" s="1"/>
  <c r="G12" i="4"/>
  <c r="K11" i="4"/>
  <c r="G13" i="4" l="1"/>
  <c r="K12" i="4"/>
  <c r="G14" i="4" l="1"/>
  <c r="K13" i="4"/>
  <c r="G15" i="4" l="1"/>
  <c r="K14" i="4"/>
  <c r="G16" i="4" l="1"/>
  <c r="K15" i="4"/>
  <c r="G17" i="4" l="1"/>
  <c r="K16" i="4"/>
  <c r="G18" i="4" l="1"/>
  <c r="K17" i="4"/>
  <c r="G19" i="4" l="1"/>
  <c r="K18" i="4"/>
  <c r="G20" i="4" l="1"/>
  <c r="K19" i="4"/>
  <c r="G21" i="4" l="1"/>
  <c r="K20" i="4"/>
  <c r="G22" i="4" l="1"/>
  <c r="K21" i="4"/>
  <c r="G23" i="4" l="1"/>
  <c r="K22" i="4"/>
  <c r="G24" i="4" l="1"/>
  <c r="G25" i="4" s="1"/>
  <c r="G26" i="4" s="1"/>
  <c r="K23" i="4"/>
  <c r="K26" i="4" l="1"/>
  <c r="G27" i="4"/>
  <c r="K27" i="4" s="1"/>
  <c r="K25" i="4"/>
  <c r="K24" i="4"/>
</calcChain>
</file>

<file path=xl/sharedStrings.xml><?xml version="1.0" encoding="utf-8"?>
<sst xmlns="http://schemas.openxmlformats.org/spreadsheetml/2006/main" count="13" uniqueCount="13">
  <si>
    <t xml:space="preserve">Роки </t>
  </si>
  <si>
    <t>Річний EE CF</t>
  </si>
  <si>
    <t>Ставка дисконтування</t>
  </si>
  <si>
    <t>Чиста приведена вартість NPV</t>
  </si>
  <si>
    <t>Дисконт річний EE</t>
  </si>
  <si>
    <t>Сумарний  дисконт річний EE</t>
  </si>
  <si>
    <t xml:space="preserve">Внутрішня норма доходності IRR  </t>
  </si>
  <si>
    <t xml:space="preserve">Індекс прибутковості PI </t>
  </si>
  <si>
    <t xml:space="preserve">Інвестиційні витрати </t>
  </si>
  <si>
    <t xml:space="preserve">Начальник ВТВ     </t>
  </si>
  <si>
    <t>Дисконтний період окупності DPP</t>
  </si>
  <si>
    <t>Віктор ЦВЯК</t>
  </si>
  <si>
    <t>Оцінка економічної ефективності Інвестиційної програми КП "Луцькводоканал"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</si>
</sst>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</font>
    <font>
      <b/>
      <sz val="11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/>
    <xf numFmtId="9" fontId="1" fillId="0" borderId="1" xfId="0" applyNumberFormat="1" applyFont="1" applyFill="1" applyBorder="1"/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9" fontId="1" fillId="0" borderId="0" xfId="0" applyNumberFormat="1" applyFont="1"/>
    <xf numFmtId="2" fontId="1" fillId="0" borderId="1" xfId="0" applyNumberFormat="1" applyFont="1" applyFill="1" applyBorder="1" applyAlignment="1">
      <alignment horizontal="center"/>
    </xf>
    <xf numFmtId="9" fontId="1" fillId="0" borderId="0" xfId="0" applyNumberFormat="1" applyFont="1" applyFill="1"/>
    <xf numFmtId="0" fontId="1" fillId="0" borderId="0" xfId="0" applyFont="1" applyFill="1"/>
    <xf numFmtId="2" fontId="1" fillId="2" borderId="1" xfId="0" applyNumberFormat="1" applyFont="1" applyFill="1" applyBorder="1"/>
    <xf numFmtId="0" fontId="1" fillId="0" borderId="1" xfId="0" applyFont="1" applyBorder="1"/>
    <xf numFmtId="165" fontId="1" fillId="0" borderId="1" xfId="0" applyNumberFormat="1" applyFont="1" applyBorder="1"/>
    <xf numFmtId="9" fontId="1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/>
    <xf numFmtId="164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9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/>
    <xf numFmtId="2" fontId="3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5" fillId="4" borderId="1" xfId="0" applyFont="1" applyFill="1" applyBorder="1"/>
    <xf numFmtId="165" fontId="5" fillId="4" borderId="1" xfId="0" applyNumberFormat="1" applyFont="1" applyFill="1" applyBorder="1"/>
    <xf numFmtId="4" fontId="5" fillId="4" borderId="1" xfId="0" applyNumberFormat="1" applyFont="1" applyFill="1" applyBorder="1" applyAlignment="1">
      <alignment horizontal="center"/>
    </xf>
    <xf numFmtId="9" fontId="5" fillId="4" borderId="1" xfId="0" applyNumberFormat="1" applyFont="1" applyFill="1" applyBorder="1"/>
    <xf numFmtId="164" fontId="5" fillId="4" borderId="1" xfId="0" applyNumberFormat="1" applyFont="1" applyFill="1" applyBorder="1"/>
    <xf numFmtId="2" fontId="5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Fill="1" applyBorder="1"/>
    <xf numFmtId="0" fontId="1" fillId="0" borderId="0" xfId="0" applyFont="1" applyBorder="1"/>
    <xf numFmtId="165" fontId="1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9" fontId="1" fillId="0" borderId="0" xfId="0" applyNumberFormat="1" applyFont="1" applyBorder="1"/>
    <xf numFmtId="164" fontId="1" fillId="0" borderId="0" xfId="0" applyNumberFormat="1" applyFont="1" applyBorder="1"/>
    <xf numFmtId="4" fontId="1" fillId="0" borderId="1" xfId="0" applyNumberFormat="1" applyFont="1" applyFill="1" applyBorder="1"/>
    <xf numFmtId="4" fontId="3" fillId="0" borderId="1" xfId="0" applyNumberFormat="1" applyFont="1" applyFill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5" fillId="4" borderId="1" xfId="0" applyNumberFormat="1" applyFont="1" applyFill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110" zoomScaleNormal="110" workbookViewId="0">
      <selection activeCell="G14" sqref="G14"/>
    </sheetView>
  </sheetViews>
  <sheetFormatPr defaultRowHeight="15" x14ac:dyDescent="0.25"/>
  <cols>
    <col min="1" max="1" width="6.7109375" style="3" customWidth="1"/>
    <col min="2" max="2" width="14.5703125" style="3" customWidth="1"/>
    <col min="3" max="3" width="11.140625" style="3" customWidth="1"/>
    <col min="4" max="4" width="16.5703125" style="3" customWidth="1"/>
    <col min="5" max="5" width="15" style="3" customWidth="1"/>
    <col min="6" max="6" width="12.140625" style="3" customWidth="1"/>
    <col min="7" max="7" width="17.5703125" style="3" customWidth="1"/>
    <col min="8" max="8" width="14.140625" style="3" customWidth="1"/>
    <col min="9" max="9" width="10.85546875" style="21" customWidth="1"/>
    <col min="10" max="10" width="12.85546875" style="3" customWidth="1"/>
    <col min="11" max="11" width="15.7109375" style="3" customWidth="1"/>
    <col min="12" max="12" width="0" style="3" hidden="1" customWidth="1"/>
    <col min="13" max="14" width="9.140625" style="3"/>
  </cols>
  <sheetData>
    <row r="1" spans="1:14" ht="23.25" customHeight="1" x14ac:dyDescent="0.25"/>
    <row r="2" spans="1:14" x14ac:dyDescent="0.25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4" spans="1:14" s="1" customFormat="1" ht="64.5" customHeight="1" x14ac:dyDescent="0.25">
      <c r="A4" s="20" t="s">
        <v>0</v>
      </c>
      <c r="B4" s="20" t="s">
        <v>8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10</v>
      </c>
      <c r="I4" s="20"/>
      <c r="J4" s="20" t="s">
        <v>6</v>
      </c>
      <c r="K4" s="20" t="s">
        <v>7</v>
      </c>
      <c r="L4" s="4"/>
      <c r="M4" s="4"/>
      <c r="N4" s="4"/>
    </row>
    <row r="5" spans="1:14" x14ac:dyDescent="0.25">
      <c r="A5" s="5">
        <v>0</v>
      </c>
      <c r="B5" s="6">
        <v>204472.98</v>
      </c>
      <c r="C5" s="6">
        <v>6260.03</v>
      </c>
      <c r="D5" s="7">
        <f>(1/((1+0.065)))</f>
        <v>0.93896713615023475</v>
      </c>
      <c r="E5" s="48">
        <f>$B$5*D5</f>
        <v>191993.40845070424</v>
      </c>
      <c r="F5" s="48"/>
      <c r="G5" s="48"/>
      <c r="H5" s="5"/>
      <c r="I5" s="6">
        <f>-B5</f>
        <v>-204472.98</v>
      </c>
      <c r="J5" s="8"/>
      <c r="K5" s="5"/>
    </row>
    <row r="6" spans="1:14" x14ac:dyDescent="0.25">
      <c r="A6" s="5">
        <v>1</v>
      </c>
      <c r="B6" s="7"/>
      <c r="C6" s="7"/>
      <c r="D6" s="7">
        <f>(1/((1+0.065)^A6))</f>
        <v>0.93896713615023475</v>
      </c>
      <c r="E6" s="48">
        <f>F6-E5</f>
        <v>-186115.44600938968</v>
      </c>
      <c r="F6" s="48">
        <f>$C$5*D6</f>
        <v>5877.9624413145539</v>
      </c>
      <c r="G6" s="48">
        <v>969.84037560000002</v>
      </c>
      <c r="H6" s="9"/>
      <c r="I6" s="6">
        <f>$C$5</f>
        <v>6260.03</v>
      </c>
      <c r="J6" s="8">
        <v>-0.39304438978358364</v>
      </c>
      <c r="K6" s="10">
        <f>G6/$E$5</f>
        <v>5.0514253766634591E-3</v>
      </c>
      <c r="L6" s="11">
        <f>IRR(I5:I6)</f>
        <v>-0.96938456122662275</v>
      </c>
    </row>
    <row r="7" spans="1:14" s="2" customFormat="1" x14ac:dyDescent="0.25">
      <c r="A7" s="5">
        <v>2</v>
      </c>
      <c r="B7" s="7"/>
      <c r="C7" s="7"/>
      <c r="D7" s="7">
        <f>(1/((1+0.065)^A7))</f>
        <v>0.88165928277017358</v>
      </c>
      <c r="E7" s="48">
        <f>F7+E6</f>
        <v>-180596.23244946991</v>
      </c>
      <c r="F7" s="48">
        <f>$C$5*D7</f>
        <v>5519.2135599197691</v>
      </c>
      <c r="G7" s="48">
        <f>G6+F7</f>
        <v>6489.0539355197689</v>
      </c>
      <c r="H7" s="12"/>
      <c r="I7" s="6">
        <f t="shared" ref="I7:I31" si="0">$C$5</f>
        <v>6260.03</v>
      </c>
      <c r="J7" s="8">
        <v>0.13957252965191719</v>
      </c>
      <c r="K7" s="10">
        <f t="shared" ref="K7:K25" si="1">G7/$E$5</f>
        <v>3.3798316243684387E-2</v>
      </c>
      <c r="L7" s="13">
        <f>IRR(I5:I7)</f>
        <v>-0.8090512687561745</v>
      </c>
      <c r="M7" s="14"/>
      <c r="N7" s="14"/>
    </row>
    <row r="8" spans="1:14" x14ac:dyDescent="0.25">
      <c r="A8" s="22">
        <v>3</v>
      </c>
      <c r="B8" s="23"/>
      <c r="C8" s="23"/>
      <c r="D8" s="23">
        <f t="shared" ref="D8:D25" si="2">(1/((1+0.065)^A8))</f>
        <v>0.82784909180297994</v>
      </c>
      <c r="E8" s="49">
        <f>F8+E7</f>
        <v>-175413.87229931052</v>
      </c>
      <c r="F8" s="49">
        <f t="shared" ref="F8:F25" si="3">$C$5*D8</f>
        <v>5182.3601501594085</v>
      </c>
      <c r="G8" s="49">
        <f>G7+F8</f>
        <v>11671.414085679178</v>
      </c>
      <c r="H8" s="27"/>
      <c r="I8" s="24">
        <f t="shared" si="0"/>
        <v>6260.03</v>
      </c>
      <c r="J8" s="25">
        <v>0.37187890437502819</v>
      </c>
      <c r="K8" s="26">
        <f t="shared" si="1"/>
        <v>6.079070203431438E-2</v>
      </c>
      <c r="L8" s="11">
        <f>IRR(I5:I8)</f>
        <v>-0.64315842998551953</v>
      </c>
    </row>
    <row r="9" spans="1:14" s="30" customFormat="1" x14ac:dyDescent="0.25">
      <c r="A9" s="22">
        <v>4</v>
      </c>
      <c r="B9" s="23"/>
      <c r="C9" s="23"/>
      <c r="D9" s="23">
        <f t="shared" si="2"/>
        <v>0.77732309089481699</v>
      </c>
      <c r="E9" s="49">
        <f>F9+E8</f>
        <v>-170547.80643061624</v>
      </c>
      <c r="F9" s="49">
        <f t="shared" si="3"/>
        <v>4866.0658686942807</v>
      </c>
      <c r="G9" s="49">
        <f t="shared" ref="G9:G23" si="4">G8+F9</f>
        <v>16537.479954373459</v>
      </c>
      <c r="H9" s="27"/>
      <c r="I9" s="24">
        <f t="shared" si="0"/>
        <v>6260.03</v>
      </c>
      <c r="J9" s="25">
        <v>0.4806832597947821</v>
      </c>
      <c r="K9" s="26">
        <f t="shared" si="1"/>
        <v>8.6135665218004517E-2</v>
      </c>
      <c r="L9" s="28">
        <f>IRR(I5:I9)</f>
        <v>-0.51280744749668017</v>
      </c>
      <c r="M9" s="29"/>
      <c r="N9" s="29"/>
    </row>
    <row r="10" spans="1:14" s="31" customFormat="1" x14ac:dyDescent="0.25">
      <c r="A10" s="22">
        <v>5</v>
      </c>
      <c r="B10" s="23"/>
      <c r="C10" s="23"/>
      <c r="D10" s="23">
        <f t="shared" si="2"/>
        <v>0.72988083652095492</v>
      </c>
      <c r="E10" s="49">
        <f t="shared" ref="E10:E22" si="5">F10+E9</f>
        <v>-165978.73049756998</v>
      </c>
      <c r="F10" s="49">
        <f t="shared" si="3"/>
        <v>4569.0759330462733</v>
      </c>
      <c r="G10" s="49">
        <f t="shared" si="4"/>
        <v>21106.55588741973</v>
      </c>
      <c r="H10" s="32"/>
      <c r="I10" s="24">
        <f t="shared" si="0"/>
        <v>6260.03</v>
      </c>
      <c r="J10" s="25">
        <v>0.53595449211665946</v>
      </c>
      <c r="K10" s="26">
        <f t="shared" si="1"/>
        <v>0.10993375271442717</v>
      </c>
      <c r="L10" s="28">
        <f>IRR(I5:I10)</f>
        <v>-0.41456097605141062</v>
      </c>
      <c r="M10" s="29"/>
      <c r="N10" s="29"/>
    </row>
    <row r="11" spans="1:14" s="31" customFormat="1" x14ac:dyDescent="0.25">
      <c r="A11" s="22">
        <v>6</v>
      </c>
      <c r="B11" s="23"/>
      <c r="C11" s="23"/>
      <c r="D11" s="23">
        <f t="shared" si="2"/>
        <v>0.68533411879901873</v>
      </c>
      <c r="E11" s="49">
        <f t="shared" si="5"/>
        <v>-161688.51835386455</v>
      </c>
      <c r="F11" s="49">
        <f t="shared" si="3"/>
        <v>4290.2121437054211</v>
      </c>
      <c r="G11" s="49">
        <f t="shared" si="4"/>
        <v>25396.768031125153</v>
      </c>
      <c r="H11" s="27"/>
      <c r="I11" s="24">
        <f t="shared" si="0"/>
        <v>6260.03</v>
      </c>
      <c r="J11" s="25">
        <v>0.56576508799649428</v>
      </c>
      <c r="K11" s="26">
        <f t="shared" si="1"/>
        <v>0.13227937477679585</v>
      </c>
      <c r="L11" s="28">
        <f>IRR(I5:I11)</f>
        <v>-0.34008882142321772</v>
      </c>
      <c r="M11" s="29"/>
      <c r="N11" s="29"/>
    </row>
    <row r="12" spans="1:14" s="31" customFormat="1" x14ac:dyDescent="0.25">
      <c r="A12" s="22">
        <v>7</v>
      </c>
      <c r="B12" s="23"/>
      <c r="C12" s="23"/>
      <c r="D12" s="23">
        <f>(1/((1+0.065)^A12))</f>
        <v>0.64350621483475945</v>
      </c>
      <c r="E12" s="49">
        <f t="shared" si="5"/>
        <v>-157660.1501438125</v>
      </c>
      <c r="F12" s="49">
        <f t="shared" si="3"/>
        <v>4028.3682100520391</v>
      </c>
      <c r="G12" s="49">
        <f t="shared" si="4"/>
        <v>29425.136241177192</v>
      </c>
      <c r="H12" s="27"/>
      <c r="I12" s="24">
        <f t="shared" si="0"/>
        <v>6260.03</v>
      </c>
      <c r="J12" s="25">
        <v>0.58253959189263305</v>
      </c>
      <c r="K12" s="26">
        <f t="shared" si="1"/>
        <v>0.15326117953019369</v>
      </c>
      <c r="L12" s="28">
        <f>IRR(I5:I12)</f>
        <v>-0.28268145965260705</v>
      </c>
      <c r="M12" s="29"/>
      <c r="N12" s="29"/>
    </row>
    <row r="13" spans="1:14" s="31" customFormat="1" x14ac:dyDescent="0.25">
      <c r="A13" s="22">
        <v>8</v>
      </c>
      <c r="B13" s="23"/>
      <c r="C13" s="23"/>
      <c r="D13" s="23">
        <f t="shared" si="2"/>
        <v>0.60423118763827188</v>
      </c>
      <c r="E13" s="49">
        <f>F13+E12</f>
        <v>-153877.64478226128</v>
      </c>
      <c r="F13" s="49">
        <f t="shared" si="3"/>
        <v>3782.5053615512111</v>
      </c>
      <c r="G13" s="49">
        <f t="shared" si="4"/>
        <v>33207.641602728399</v>
      </c>
      <c r="H13" s="27"/>
      <c r="I13" s="24">
        <f t="shared" si="0"/>
        <v>6260.03</v>
      </c>
      <c r="J13" s="25">
        <v>0.59226520805407001</v>
      </c>
      <c r="K13" s="26">
        <f t="shared" si="1"/>
        <v>0.17296240465075505</v>
      </c>
      <c r="L13" s="28">
        <f>IRR(I5:I13)</f>
        <v>-0.23760217353357649</v>
      </c>
      <c r="M13" s="29"/>
      <c r="N13" s="29"/>
    </row>
    <row r="14" spans="1:14" x14ac:dyDescent="0.25">
      <c r="A14" s="16">
        <v>9</v>
      </c>
      <c r="B14" s="17"/>
      <c r="C14" s="17"/>
      <c r="D14" s="17">
        <f t="shared" si="2"/>
        <v>0.56735322782936326</v>
      </c>
      <c r="E14" s="50">
        <f t="shared" si="5"/>
        <v>-150325.99655545264</v>
      </c>
      <c r="F14" s="50">
        <f t="shared" si="3"/>
        <v>3551.6482268086488</v>
      </c>
      <c r="G14" s="50">
        <f t="shared" si="4"/>
        <v>36759.289829537047</v>
      </c>
      <c r="H14" s="15"/>
      <c r="I14" s="6">
        <f t="shared" si="0"/>
        <v>6260.03</v>
      </c>
      <c r="J14" s="18">
        <v>0.59802448742609526</v>
      </c>
      <c r="K14" s="19">
        <f t="shared" si="1"/>
        <v>0.19146120758085958</v>
      </c>
      <c r="L14" s="11">
        <f>IRR(I5:I14)</f>
        <v>-0.20157863197054149</v>
      </c>
    </row>
    <row r="15" spans="1:14" x14ac:dyDescent="0.25">
      <c r="A15" s="16">
        <v>10</v>
      </c>
      <c r="B15" s="17"/>
      <c r="C15" s="17"/>
      <c r="D15" s="17">
        <f t="shared" si="2"/>
        <v>0.53272603552052888</v>
      </c>
      <c r="E15" s="50">
        <f>F15+E14</f>
        <v>-146991.11559131308</v>
      </c>
      <c r="F15" s="50">
        <f t="shared" si="3"/>
        <v>3334.8809641395765</v>
      </c>
      <c r="G15" s="50">
        <f t="shared" si="4"/>
        <v>40094.170793676625</v>
      </c>
      <c r="H15" s="16"/>
      <c r="I15" s="6">
        <f t="shared" si="0"/>
        <v>6260.03</v>
      </c>
      <c r="J15" s="18">
        <v>0.6014864030735374</v>
      </c>
      <c r="K15" s="19">
        <f t="shared" si="1"/>
        <v>0.20883097559034744</v>
      </c>
      <c r="L15" s="11">
        <f>IRR(I5:I15)</f>
        <v>-0.17233352269114011</v>
      </c>
    </row>
    <row r="16" spans="1:14" x14ac:dyDescent="0.25">
      <c r="A16" s="22">
        <v>11</v>
      </c>
      <c r="B16" s="23"/>
      <c r="C16" s="23"/>
      <c r="D16" s="23">
        <f t="shared" si="2"/>
        <v>0.50021223992537933</v>
      </c>
      <c r="E16" s="49">
        <f t="shared" si="5"/>
        <v>-143859.77196301302</v>
      </c>
      <c r="F16" s="49">
        <f t="shared" si="3"/>
        <v>3131.3436283000724</v>
      </c>
      <c r="G16" s="49">
        <f t="shared" si="4"/>
        <v>43225.514421976695</v>
      </c>
      <c r="H16" s="27"/>
      <c r="I16" s="24">
        <f t="shared" si="0"/>
        <v>6260.03</v>
      </c>
      <c r="J16" s="25">
        <v>0.60358947338083446</v>
      </c>
      <c r="K16" s="26">
        <f t="shared" si="1"/>
        <v>0.22514061691381021</v>
      </c>
      <c r="L16" s="11">
        <f>IRR(I5:I16)</f>
        <v>-0.14825613342347332</v>
      </c>
    </row>
    <row r="17" spans="1:12" x14ac:dyDescent="0.25">
      <c r="A17" s="22">
        <v>12</v>
      </c>
      <c r="B17" s="23"/>
      <c r="C17" s="23"/>
      <c r="D17" s="23">
        <f t="shared" si="2"/>
        <v>0.4696828543900276</v>
      </c>
      <c r="E17" s="49">
        <f t="shared" si="5"/>
        <v>-140919.54320404583</v>
      </c>
      <c r="F17" s="49">
        <f t="shared" si="3"/>
        <v>2940.2287589672042</v>
      </c>
      <c r="G17" s="49">
        <f t="shared" si="4"/>
        <v>46165.7431809439</v>
      </c>
      <c r="H17" s="27"/>
      <c r="I17" s="24">
        <f t="shared" si="0"/>
        <v>6260.03</v>
      </c>
      <c r="J17" s="25">
        <v>0.60487659723539988</v>
      </c>
      <c r="K17" s="26">
        <f t="shared" si="1"/>
        <v>0.24045483411893959</v>
      </c>
      <c r="L17" s="11">
        <f>IRR(I5:I17)</f>
        <v>-0.12818600339136776</v>
      </c>
    </row>
    <row r="18" spans="1:12" x14ac:dyDescent="0.25">
      <c r="A18" s="22">
        <v>13</v>
      </c>
      <c r="B18" s="23"/>
      <c r="C18" s="23"/>
      <c r="D18" s="23">
        <f t="shared" si="2"/>
        <v>0.44101676468547191</v>
      </c>
      <c r="E18" s="49">
        <f t="shared" si="5"/>
        <v>-138158.76502661183</v>
      </c>
      <c r="F18" s="49">
        <f t="shared" si="3"/>
        <v>2760.7781774339946</v>
      </c>
      <c r="G18" s="49">
        <f t="shared" si="4"/>
        <v>48926.521358377897</v>
      </c>
      <c r="H18" s="27"/>
      <c r="I18" s="24">
        <f t="shared" si="0"/>
        <v>6260.03</v>
      </c>
      <c r="J18" s="25">
        <v>0.60566845610614262</v>
      </c>
      <c r="K18" s="26">
        <f t="shared" si="1"/>
        <v>0.25483438079042253</v>
      </c>
      <c r="L18" s="11">
        <f>IRR(I5:I18)</f>
        <v>-0.11127159962763744</v>
      </c>
    </row>
    <row r="19" spans="1:12" x14ac:dyDescent="0.25">
      <c r="A19" s="16">
        <v>14</v>
      </c>
      <c r="B19" s="17"/>
      <c r="C19" s="17"/>
      <c r="D19" s="17">
        <f t="shared" si="2"/>
        <v>0.41410024853095956</v>
      </c>
      <c r="E19" s="50">
        <f t="shared" si="5"/>
        <v>-135566.48504780055</v>
      </c>
      <c r="F19" s="50">
        <f t="shared" si="3"/>
        <v>2592.2799788112625</v>
      </c>
      <c r="G19" s="50">
        <f t="shared" si="4"/>
        <v>51518.801337189157</v>
      </c>
      <c r="H19" s="16"/>
      <c r="I19" s="6">
        <f t="shared" si="0"/>
        <v>6260.03</v>
      </c>
      <c r="J19" s="18">
        <v>0.6061573885069016</v>
      </c>
      <c r="K19" s="19">
        <f t="shared" si="1"/>
        <v>0.26833630254768354</v>
      </c>
      <c r="L19" s="11">
        <f>IRR(I5:I19)</f>
        <v>-9.6877173836260044E-2</v>
      </c>
    </row>
    <row r="20" spans="1:12" x14ac:dyDescent="0.25">
      <c r="A20" s="16">
        <v>15</v>
      </c>
      <c r="B20" s="17"/>
      <c r="C20" s="17"/>
      <c r="D20" s="17">
        <f t="shared" si="2"/>
        <v>0.38882652444221566</v>
      </c>
      <c r="E20" s="50">
        <f t="shared" si="5"/>
        <v>-133132.41933999656</v>
      </c>
      <c r="F20" s="50">
        <f t="shared" si="3"/>
        <v>2434.0657078040031</v>
      </c>
      <c r="G20" s="50">
        <f t="shared" si="4"/>
        <v>53952.86704499316</v>
      </c>
      <c r="H20" s="16"/>
      <c r="I20" s="6">
        <f t="shared" si="0"/>
        <v>6260.03</v>
      </c>
      <c r="J20" s="18">
        <v>0.60646003676091353</v>
      </c>
      <c r="K20" s="19">
        <f t="shared" si="1"/>
        <v>0.28101416335262347</v>
      </c>
      <c r="L20" s="11">
        <f>IRR(I5:I20)</f>
        <v>-8.4520432585538652E-2</v>
      </c>
    </row>
    <row r="21" spans="1:12" x14ac:dyDescent="0.25">
      <c r="A21" s="16">
        <v>16</v>
      </c>
      <c r="B21" s="17"/>
      <c r="C21" s="17"/>
      <c r="D21" s="17">
        <f t="shared" si="2"/>
        <v>0.36509532811475648</v>
      </c>
      <c r="E21" s="50">
        <f t="shared" si="5"/>
        <v>-130846.91163313834</v>
      </c>
      <c r="F21" s="50">
        <f t="shared" si="3"/>
        <v>2285.5077068582191</v>
      </c>
      <c r="G21" s="50">
        <f t="shared" si="4"/>
        <v>56238.374751851377</v>
      </c>
      <c r="H21" s="16"/>
      <c r="I21" s="6">
        <f t="shared" si="0"/>
        <v>6260.03</v>
      </c>
      <c r="J21" s="18">
        <v>0.6066476983468222</v>
      </c>
      <c r="K21" s="19">
        <f t="shared" si="1"/>
        <v>0.2929182580051492</v>
      </c>
      <c r="L21" s="11">
        <f>IRR(I5:I21)</f>
        <v>-7.3830102231454031E-2</v>
      </c>
    </row>
    <row r="22" spans="1:12" x14ac:dyDescent="0.25">
      <c r="A22" s="16">
        <v>17</v>
      </c>
      <c r="B22" s="17"/>
      <c r="C22" s="17"/>
      <c r="D22" s="17">
        <f t="shared" si="2"/>
        <v>0.34281251466174323</v>
      </c>
      <c r="E22" s="50">
        <f t="shared" si="5"/>
        <v>-128700.89500698038</v>
      </c>
      <c r="F22" s="50">
        <f t="shared" si="3"/>
        <v>2146.0166261579525</v>
      </c>
      <c r="G22" s="50">
        <f t="shared" si="4"/>
        <v>58384.391378009328</v>
      </c>
      <c r="H22" s="16"/>
      <c r="I22" s="6">
        <f t="shared" si="0"/>
        <v>6260.03</v>
      </c>
      <c r="J22" s="18">
        <v>0.606764197650006</v>
      </c>
      <c r="K22" s="19">
        <f t="shared" si="1"/>
        <v>0.30409581166949262</v>
      </c>
      <c r="L22" s="11">
        <f>IRR(I5:I22)</f>
        <v>-6.4516530363214808E-2</v>
      </c>
    </row>
    <row r="23" spans="1:12" x14ac:dyDescent="0.25">
      <c r="A23" s="22">
        <v>18</v>
      </c>
      <c r="B23" s="23"/>
      <c r="C23" s="23"/>
      <c r="D23" s="23">
        <f t="shared" si="2"/>
        <v>0.32188968512839738</v>
      </c>
      <c r="E23" s="49">
        <f>F23+E22</f>
        <v>-126685.85592138606</v>
      </c>
      <c r="F23" s="49">
        <f t="shared" si="3"/>
        <v>2015.0390855943215</v>
      </c>
      <c r="G23" s="49">
        <f t="shared" si="4"/>
        <v>60399.430463603647</v>
      </c>
      <c r="H23" s="27"/>
      <c r="I23" s="24">
        <f t="shared" si="0"/>
        <v>6260.03</v>
      </c>
      <c r="J23" s="25">
        <v>0.60683657755004239</v>
      </c>
      <c r="K23" s="26">
        <f t="shared" si="1"/>
        <v>0.31459116722286667</v>
      </c>
      <c r="L23" s="11">
        <f>IRR(I5:I23)</f>
        <v>-5.6350972804338428E-2</v>
      </c>
    </row>
    <row r="24" spans="1:12" x14ac:dyDescent="0.25">
      <c r="A24" s="16">
        <v>19</v>
      </c>
      <c r="B24" s="17"/>
      <c r="C24" s="17"/>
      <c r="D24" s="17">
        <f t="shared" si="2"/>
        <v>0.30224383580131214</v>
      </c>
      <c r="E24" s="50">
        <f>F24+E23</f>
        <v>-124793.80044195477</v>
      </c>
      <c r="F24" s="50">
        <f t="shared" si="3"/>
        <v>1892.0554794312879</v>
      </c>
      <c r="G24" s="50">
        <f>G23+F24</f>
        <v>62291.485943034932</v>
      </c>
      <c r="H24" s="16"/>
      <c r="I24" s="6">
        <f t="shared" si="0"/>
        <v>6260.03</v>
      </c>
      <c r="J24" s="18">
        <v>0.60683657755004239</v>
      </c>
      <c r="K24" s="19">
        <f t="shared" si="1"/>
        <v>0.32444596116969682</v>
      </c>
      <c r="L24" s="11">
        <f>IRR(I5:I23)</f>
        <v>-5.6350972804338428E-2</v>
      </c>
    </row>
    <row r="25" spans="1:12" x14ac:dyDescent="0.25">
      <c r="A25" s="16">
        <v>20</v>
      </c>
      <c r="B25" s="17"/>
      <c r="C25" s="17"/>
      <c r="D25" s="17">
        <f t="shared" si="2"/>
        <v>0.28379702892141989</v>
      </c>
      <c r="E25" s="50">
        <f>F25+E24</f>
        <v>-123017.22252699581</v>
      </c>
      <c r="F25" s="50">
        <f t="shared" si="3"/>
        <v>1776.5779149589562</v>
      </c>
      <c r="G25" s="50">
        <f>G24+F25</f>
        <v>64068.06385799389</v>
      </c>
      <c r="H25" s="16"/>
      <c r="I25" s="6">
        <f t="shared" si="0"/>
        <v>6260.03</v>
      </c>
      <c r="J25" s="18">
        <v>0.60690954975388844</v>
      </c>
      <c r="K25" s="19">
        <f t="shared" si="1"/>
        <v>0.33369928881930261</v>
      </c>
      <c r="L25" s="11">
        <f>IRR(I5:I25)</f>
        <v>-4.2768551873772931E-2</v>
      </c>
    </row>
    <row r="26" spans="1:12" x14ac:dyDescent="0.25">
      <c r="A26" s="22">
        <v>21</v>
      </c>
      <c r="B26" s="16"/>
      <c r="C26" s="16"/>
      <c r="D26" s="17">
        <f t="shared" ref="D26:D27" si="6">(1/((1+0.065)^A26))</f>
        <v>0.26647608349429097</v>
      </c>
      <c r="E26" s="50">
        <f>F26+E25</f>
        <v>-121349.07425003905</v>
      </c>
      <c r="F26" s="50">
        <f t="shared" ref="F26:F27" si="7">$C$5*D26</f>
        <v>1668.1482769567663</v>
      </c>
      <c r="G26" s="50">
        <f>G25+F26</f>
        <v>65736.212134950649</v>
      </c>
      <c r="H26" s="16"/>
      <c r="I26" s="6">
        <f t="shared" si="0"/>
        <v>6260.03</v>
      </c>
      <c r="J26" s="18">
        <v>0.60690954975388844</v>
      </c>
      <c r="K26" s="19">
        <f t="shared" ref="K26:K27" si="8">G26/$E$5</f>
        <v>0.3423878593823127</v>
      </c>
    </row>
    <row r="27" spans="1:12" ht="14.25" customHeight="1" x14ac:dyDescent="0.25">
      <c r="A27" s="16">
        <v>22</v>
      </c>
      <c r="B27" s="16"/>
      <c r="C27" s="16"/>
      <c r="D27" s="17">
        <f t="shared" si="6"/>
        <v>0.25021228497116527</v>
      </c>
      <c r="E27" s="50">
        <f>F27+E26</f>
        <v>-119782.737839751</v>
      </c>
      <c r="F27" s="50">
        <f t="shared" si="7"/>
        <v>1566.3364102880437</v>
      </c>
      <c r="G27" s="50">
        <f>G26+F27</f>
        <v>67302.548545238693</v>
      </c>
      <c r="H27" s="16"/>
      <c r="I27" s="6">
        <f t="shared" si="0"/>
        <v>6260.03</v>
      </c>
      <c r="J27" s="18">
        <v>0.60690954975388844</v>
      </c>
      <c r="K27" s="19">
        <f t="shared" si="8"/>
        <v>0.35054614160110154</v>
      </c>
    </row>
    <row r="28" spans="1:12" hidden="1" x14ac:dyDescent="0.25">
      <c r="A28" s="16">
        <v>23</v>
      </c>
      <c r="B28" s="16" t="e">
        <f>(#REF!/((1+A28)^#REF!))-(#REF!/((1+A28)^#REF!))</f>
        <v>#REF!</v>
      </c>
      <c r="C28" s="16"/>
      <c r="D28" s="41"/>
      <c r="E28" s="51"/>
      <c r="F28" s="51"/>
      <c r="G28" s="51"/>
      <c r="H28" s="16"/>
      <c r="I28" s="40"/>
      <c r="J28" s="16"/>
      <c r="K28" s="16"/>
    </row>
    <row r="29" spans="1:12" x14ac:dyDescent="0.25">
      <c r="A29" s="34">
        <v>23</v>
      </c>
      <c r="B29" s="34"/>
      <c r="C29" s="34"/>
      <c r="D29" s="35">
        <f t="shared" ref="D29:D31" si="9">(1/((1+0.065)^A29))</f>
        <v>0.23494111264898151</v>
      </c>
      <c r="E29" s="52">
        <f>F29+E28</f>
        <v>1470.7384134160036</v>
      </c>
      <c r="F29" s="52">
        <f t="shared" ref="F29:F31" si="10">$C$5*D29</f>
        <v>1470.7384134160036</v>
      </c>
      <c r="G29" s="52">
        <f>G28+F29</f>
        <v>1470.7384134160036</v>
      </c>
      <c r="H29" s="39">
        <f t="shared" ref="H29" si="11">1-(E29/F29)+2</f>
        <v>2</v>
      </c>
      <c r="I29" s="36">
        <f t="shared" si="0"/>
        <v>6260.03</v>
      </c>
      <c r="J29" s="37">
        <v>0.60690954975388844</v>
      </c>
      <c r="K29" s="38">
        <f t="shared" ref="K29:K31" si="12">G29/$E$5</f>
        <v>7.6603588908815421E-3</v>
      </c>
    </row>
    <row r="30" spans="1:12" x14ac:dyDescent="0.25">
      <c r="A30" s="16">
        <v>24</v>
      </c>
      <c r="B30" s="16"/>
      <c r="C30" s="16"/>
      <c r="D30" s="17">
        <f t="shared" si="9"/>
        <v>0.22060198370796386</v>
      </c>
      <c r="E30" s="50">
        <f>F30+E29</f>
        <v>2851.7134494873685</v>
      </c>
      <c r="F30" s="50">
        <f t="shared" si="10"/>
        <v>1380.9750360713649</v>
      </c>
      <c r="G30" s="50">
        <f>G29+F30</f>
        <v>2851.7134494873685</v>
      </c>
      <c r="H30" s="16"/>
      <c r="I30" s="6">
        <f t="shared" si="0"/>
        <v>6260.03</v>
      </c>
      <c r="J30" s="18">
        <v>0.60690954975388844</v>
      </c>
      <c r="K30" s="19">
        <f t="shared" si="12"/>
        <v>1.4853184140535571E-2</v>
      </c>
    </row>
    <row r="31" spans="1:12" x14ac:dyDescent="0.25">
      <c r="A31" s="16">
        <v>25</v>
      </c>
      <c r="B31" s="16"/>
      <c r="C31" s="16"/>
      <c r="D31" s="17">
        <f t="shared" si="9"/>
        <v>0.20713801287132758</v>
      </c>
      <c r="E31" s="50">
        <f>F31+E30</f>
        <v>4148.4036242022648</v>
      </c>
      <c r="F31" s="50">
        <f t="shared" si="10"/>
        <v>1296.6901747148968</v>
      </c>
      <c r="G31" s="50">
        <f>G30+F31</f>
        <v>4148.4036242022648</v>
      </c>
      <c r="H31" s="16"/>
      <c r="I31" s="6">
        <f t="shared" si="0"/>
        <v>6260.03</v>
      </c>
      <c r="J31" s="18">
        <v>0.60690954975388844</v>
      </c>
      <c r="K31" s="19">
        <f t="shared" si="12"/>
        <v>2.1607010666032312E-2</v>
      </c>
    </row>
    <row r="32" spans="1:12" x14ac:dyDescent="0.25">
      <c r="A32" s="42"/>
      <c r="B32" s="43"/>
      <c r="C32" s="43"/>
      <c r="D32" s="44"/>
      <c r="E32" s="44"/>
      <c r="F32" s="44"/>
      <c r="G32" s="44"/>
      <c r="H32" s="43"/>
      <c r="I32" s="45"/>
      <c r="J32" s="46"/>
      <c r="K32" s="47"/>
    </row>
    <row r="33" spans="1:11" x14ac:dyDescent="0.25">
      <c r="A33" s="42"/>
      <c r="B33" s="43"/>
      <c r="C33" s="43"/>
      <c r="D33" s="44"/>
      <c r="E33" s="44"/>
      <c r="F33" s="44"/>
      <c r="G33" s="44"/>
      <c r="H33" s="43"/>
      <c r="I33" s="45"/>
      <c r="J33" s="46"/>
      <c r="K33" s="47"/>
    </row>
    <row r="34" spans="1:11" x14ac:dyDescent="0.25">
      <c r="A34" s="42"/>
      <c r="B34" s="43"/>
      <c r="C34" s="43"/>
      <c r="D34" s="44"/>
      <c r="E34" s="44"/>
      <c r="F34" s="44"/>
      <c r="G34" s="44"/>
      <c r="H34" s="43"/>
      <c r="I34" s="45"/>
      <c r="J34" s="46"/>
      <c r="K34" s="47"/>
    </row>
    <row r="35" spans="1:11" x14ac:dyDescent="0.25">
      <c r="D35" s="3" t="s">
        <v>9</v>
      </c>
      <c r="G35" s="33" t="s">
        <v>11</v>
      </c>
    </row>
  </sheetData>
  <mergeCells count="1">
    <mergeCell ref="A2:K2"/>
  </mergeCells>
  <phoneticPr fontId="0" type="noConversion"/>
  <pageMargins left="0.47244094488188981" right="0" top="0.94488188976377963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2017-11-09T02:18:42Z</cp:lastPrinted>
  <dcterms:created xsi:type="dcterms:W3CDTF">2006-09-16T00:00:00Z</dcterms:created>
  <dcterms:modified xsi:type="dcterms:W3CDTF">2023-09-27T07:29:30Z</dcterms:modified>
</cp:coreProperties>
</file>