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Лист1!$A$1:$L$172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23" i="1"/>
  <c r="M123"/>
  <c r="N101"/>
  <c r="M101"/>
  <c r="N40"/>
  <c r="M40"/>
  <c r="N27"/>
  <c r="M27"/>
  <c r="N26"/>
  <c r="M26"/>
  <c r="N25"/>
  <c r="M25"/>
  <c r="N24"/>
  <c r="M24"/>
  <c r="N23"/>
  <c r="M23"/>
  <c r="K20"/>
  <c r="K19" s="1"/>
  <c r="N19" s="1"/>
  <c r="K23"/>
  <c r="H20"/>
  <c r="K17"/>
  <c r="N17" s="1"/>
  <c r="K13"/>
  <c r="H14"/>
  <c r="J17"/>
  <c r="M17" s="1"/>
  <c r="J9"/>
  <c r="J35"/>
  <c r="J33"/>
  <c r="K43"/>
  <c r="K44"/>
  <c r="K37"/>
  <c r="J31"/>
  <c r="J29"/>
  <c r="J75"/>
  <c r="J74"/>
  <c r="G69"/>
  <c r="N78"/>
  <c r="M78"/>
  <c r="J78"/>
  <c r="J123"/>
  <c r="J120"/>
  <c r="K27"/>
  <c r="N164"/>
  <c r="M164"/>
  <c r="N154"/>
  <c r="M154"/>
  <c r="N150"/>
  <c r="M150"/>
  <c r="N146"/>
  <c r="M146"/>
  <c r="N142"/>
  <c r="M142"/>
  <c r="N138"/>
  <c r="M138"/>
  <c r="N134"/>
  <c r="M134"/>
  <c r="N129"/>
  <c r="M129"/>
  <c r="N124"/>
  <c r="M124"/>
  <c r="N119"/>
  <c r="N114"/>
  <c r="M114"/>
  <c r="N110"/>
  <c r="M110"/>
  <c r="N104"/>
  <c r="M104"/>
  <c r="N93"/>
  <c r="M93"/>
  <c r="N87"/>
  <c r="M87"/>
  <c r="N68"/>
  <c r="N64"/>
  <c r="M64"/>
  <c r="N51"/>
  <c r="M51"/>
  <c r="M42"/>
  <c r="M36"/>
  <c r="N32"/>
  <c r="N28"/>
  <c r="M19"/>
  <c r="N97"/>
  <c r="M97"/>
  <c r="J101"/>
  <c r="J98"/>
  <c r="E101"/>
  <c r="E98"/>
  <c r="F76"/>
  <c r="E76"/>
  <c r="E74"/>
  <c r="E69"/>
  <c r="F67"/>
  <c r="F65"/>
  <c r="F46"/>
  <c r="F43"/>
  <c r="F20"/>
  <c r="F27"/>
  <c r="F23"/>
  <c r="F22"/>
  <c r="E17"/>
  <c r="E9"/>
  <c r="K22"/>
  <c r="G10"/>
  <c r="H10"/>
  <c r="G11"/>
  <c r="H11"/>
  <c r="G12"/>
  <c r="H12"/>
  <c r="G13"/>
  <c r="G14"/>
  <c r="G15"/>
  <c r="H15"/>
  <c r="G16"/>
  <c r="H16"/>
  <c r="G18"/>
  <c r="H18"/>
  <c r="H9"/>
  <c r="G44"/>
  <c r="G45"/>
  <c r="H45"/>
  <c r="G46"/>
  <c r="H46"/>
  <c r="G47"/>
  <c r="H47"/>
  <c r="G48"/>
  <c r="H48"/>
  <c r="G49"/>
  <c r="H49"/>
  <c r="G50"/>
  <c r="H50"/>
  <c r="G43"/>
  <c r="K46"/>
  <c r="G79"/>
  <c r="H79"/>
  <c r="G80"/>
  <c r="H80"/>
  <c r="G81"/>
  <c r="H81"/>
  <c r="G82"/>
  <c r="H82"/>
  <c r="G83"/>
  <c r="H83"/>
  <c r="G84"/>
  <c r="H84"/>
  <c r="G85"/>
  <c r="H85"/>
  <c r="G86"/>
  <c r="H86"/>
  <c r="H78"/>
  <c r="K76"/>
  <c r="J76"/>
  <c r="J69"/>
  <c r="G70"/>
  <c r="G71"/>
  <c r="G72"/>
  <c r="K67"/>
  <c r="K65"/>
  <c r="F40"/>
  <c r="E40"/>
  <c r="E38"/>
  <c r="F37"/>
  <c r="E31"/>
  <c r="E29"/>
  <c r="D29" s="1"/>
  <c r="F17"/>
  <c r="F12"/>
  <c r="K12"/>
  <c r="K40"/>
  <c r="J40"/>
  <c r="J38"/>
  <c r="D31"/>
  <c r="D10"/>
  <c r="H75" l="1"/>
  <c r="H76"/>
  <c r="G138"/>
  <c r="I12"/>
  <c r="D13"/>
  <c r="D16"/>
  <c r="I16"/>
  <c r="I70"/>
  <c r="I69"/>
  <c r="I167"/>
  <c r="H167"/>
  <c r="G167"/>
  <c r="D167"/>
  <c r="I165"/>
  <c r="H165"/>
  <c r="H164" s="1"/>
  <c r="G165"/>
  <c r="D165"/>
  <c r="K164"/>
  <c r="J164"/>
  <c r="G164"/>
  <c r="F164"/>
  <c r="D164" s="1"/>
  <c r="E164"/>
  <c r="I163"/>
  <c r="H163"/>
  <c r="G163"/>
  <c r="D163"/>
  <c r="I162"/>
  <c r="H162"/>
  <c r="G162"/>
  <c r="D162"/>
  <c r="I161"/>
  <c r="H161"/>
  <c r="G161"/>
  <c r="D161"/>
  <c r="I160"/>
  <c r="H160"/>
  <c r="G160"/>
  <c r="D160"/>
  <c r="I159"/>
  <c r="G159"/>
  <c r="D159"/>
  <c r="I158"/>
  <c r="H158"/>
  <c r="I157"/>
  <c r="H157"/>
  <c r="G157"/>
  <c r="D157"/>
  <c r="I156"/>
  <c r="H156"/>
  <c r="G156"/>
  <c r="D156"/>
  <c r="I155"/>
  <c r="I154" s="1"/>
  <c r="G155"/>
  <c r="G154" s="1"/>
  <c r="D155"/>
  <c r="K154"/>
  <c r="J154"/>
  <c r="H154"/>
  <c r="F154"/>
  <c r="E154"/>
  <c r="I153"/>
  <c r="H153"/>
  <c r="G153"/>
  <c r="D153"/>
  <c r="D152"/>
  <c r="I151"/>
  <c r="H151"/>
  <c r="H150" s="1"/>
  <c r="G151"/>
  <c r="G150" s="1"/>
  <c r="D151"/>
  <c r="K150"/>
  <c r="I150" s="1"/>
  <c r="J150"/>
  <c r="F150"/>
  <c r="E150"/>
  <c r="I149"/>
  <c r="H149"/>
  <c r="G149"/>
  <c r="D149"/>
  <c r="D148"/>
  <c r="I147"/>
  <c r="H147"/>
  <c r="H146" s="1"/>
  <c r="G147"/>
  <c r="G146" s="1"/>
  <c r="D147"/>
  <c r="K146"/>
  <c r="J146"/>
  <c r="I146" s="1"/>
  <c r="F146"/>
  <c r="E146"/>
  <c r="I145"/>
  <c r="H145"/>
  <c r="G145"/>
  <c r="D145"/>
  <c r="I143"/>
  <c r="H143"/>
  <c r="H142" s="1"/>
  <c r="G143"/>
  <c r="G142" s="1"/>
  <c r="D143"/>
  <c r="K142"/>
  <c r="J142"/>
  <c r="I142" s="1"/>
  <c r="F142"/>
  <c r="E142"/>
  <c r="I141"/>
  <c r="D141"/>
  <c r="H138"/>
  <c r="D139"/>
  <c r="K138"/>
  <c r="J138"/>
  <c r="I138" s="1"/>
  <c r="F138"/>
  <c r="E138"/>
  <c r="I137"/>
  <c r="G137"/>
  <c r="D137"/>
  <c r="I135"/>
  <c r="H134"/>
  <c r="G135"/>
  <c r="G134" s="1"/>
  <c r="D135"/>
  <c r="K134"/>
  <c r="J134"/>
  <c r="I134" s="1"/>
  <c r="F134"/>
  <c r="E134"/>
  <c r="I133"/>
  <c r="H133"/>
  <c r="G133"/>
  <c r="D133"/>
  <c r="I131"/>
  <c r="H131"/>
  <c r="G131"/>
  <c r="D131"/>
  <c r="I130"/>
  <c r="H130"/>
  <c r="H129" s="1"/>
  <c r="G130"/>
  <c r="D130"/>
  <c r="K129"/>
  <c r="J129"/>
  <c r="I129"/>
  <c r="G129"/>
  <c r="F129"/>
  <c r="D129" s="1"/>
  <c r="E129"/>
  <c r="I128"/>
  <c r="H128"/>
  <c r="G128"/>
  <c r="D128"/>
  <c r="I126"/>
  <c r="H126"/>
  <c r="G126"/>
  <c r="D126"/>
  <c r="I125"/>
  <c r="H125"/>
  <c r="H124" s="1"/>
  <c r="G125"/>
  <c r="D125"/>
  <c r="K124"/>
  <c r="J124"/>
  <c r="I124"/>
  <c r="G124"/>
  <c r="F124"/>
  <c r="D124" s="1"/>
  <c r="E124"/>
  <c r="I123"/>
  <c r="D123"/>
  <c r="I121"/>
  <c r="H121"/>
  <c r="G121"/>
  <c r="G119" s="1"/>
  <c r="D121"/>
  <c r="I120"/>
  <c r="I119" s="1"/>
  <c r="H119"/>
  <c r="D120"/>
  <c r="K119"/>
  <c r="J119"/>
  <c r="M119" s="1"/>
  <c r="F119"/>
  <c r="E119"/>
  <c r="I118"/>
  <c r="G118"/>
  <c r="D118"/>
  <c r="I116"/>
  <c r="G116"/>
  <c r="D116"/>
  <c r="D115"/>
  <c r="F114"/>
  <c r="E114"/>
  <c r="D114"/>
  <c r="I113"/>
  <c r="H113"/>
  <c r="G113"/>
  <c r="D113"/>
  <c r="I111"/>
  <c r="H111"/>
  <c r="H110" s="1"/>
  <c r="G111"/>
  <c r="D111"/>
  <c r="K110"/>
  <c r="J110"/>
  <c r="G110"/>
  <c r="F110"/>
  <c r="D110" s="1"/>
  <c r="E110"/>
  <c r="I109"/>
  <c r="H109"/>
  <c r="G109"/>
  <c r="D109"/>
  <c r="I108"/>
  <c r="H108"/>
  <c r="G108"/>
  <c r="D108"/>
  <c r="I106"/>
  <c r="H106"/>
  <c r="G106"/>
  <c r="D106"/>
  <c r="I105"/>
  <c r="H105"/>
  <c r="H104" s="1"/>
  <c r="G105"/>
  <c r="D105"/>
  <c r="K104"/>
  <c r="J104"/>
  <c r="G104"/>
  <c r="F104"/>
  <c r="D104" s="1"/>
  <c r="E104"/>
  <c r="I103"/>
  <c r="H103"/>
  <c r="G103"/>
  <c r="D103"/>
  <c r="I102"/>
  <c r="H102"/>
  <c r="G102"/>
  <c r="D102"/>
  <c r="I101"/>
  <c r="H101"/>
  <c r="D101"/>
  <c r="D100"/>
  <c r="I99"/>
  <c r="H99"/>
  <c r="G99"/>
  <c r="D99"/>
  <c r="I98"/>
  <c r="H98"/>
  <c r="H97" s="1"/>
  <c r="G97"/>
  <c r="D98"/>
  <c r="K97"/>
  <c r="J97"/>
  <c r="F97"/>
  <c r="E97"/>
  <c r="I96"/>
  <c r="H96"/>
  <c r="G96"/>
  <c r="D96"/>
  <c r="I94"/>
  <c r="H94"/>
  <c r="H93" s="1"/>
  <c r="G94"/>
  <c r="G93" s="1"/>
  <c r="D94"/>
  <c r="K93"/>
  <c r="I93" s="1"/>
  <c r="J93"/>
  <c r="F93"/>
  <c r="E93"/>
  <c r="D93" s="1"/>
  <c r="I92"/>
  <c r="H92"/>
  <c r="G92"/>
  <c r="D92"/>
  <c r="I90"/>
  <c r="H90"/>
  <c r="G90"/>
  <c r="D90"/>
  <c r="I89"/>
  <c r="H89"/>
  <c r="G89"/>
  <c r="D89"/>
  <c r="I88"/>
  <c r="I87" s="1"/>
  <c r="H88"/>
  <c r="G88"/>
  <c r="D88"/>
  <c r="D87" s="1"/>
  <c r="K87"/>
  <c r="J87"/>
  <c r="G87"/>
  <c r="F87"/>
  <c r="E87"/>
  <c r="I86"/>
  <c r="D86"/>
  <c r="I85"/>
  <c r="D85"/>
  <c r="I84"/>
  <c r="D84"/>
  <c r="I83"/>
  <c r="D83"/>
  <c r="I82"/>
  <c r="D82"/>
  <c r="I81"/>
  <c r="D81"/>
  <c r="I80"/>
  <c r="D80"/>
  <c r="I79"/>
  <c r="D79"/>
  <c r="I78"/>
  <c r="D78"/>
  <c r="I76"/>
  <c r="D76"/>
  <c r="I75"/>
  <c r="D75"/>
  <c r="I74"/>
  <c r="H74"/>
  <c r="D74"/>
  <c r="I73"/>
  <c r="H73"/>
  <c r="G73"/>
  <c r="D73"/>
  <c r="I72"/>
  <c r="H72"/>
  <c r="D72"/>
  <c r="I71"/>
  <c r="H71"/>
  <c r="D71"/>
  <c r="H70"/>
  <c r="D70"/>
  <c r="H69"/>
  <c r="D69"/>
  <c r="K68"/>
  <c r="J68"/>
  <c r="M68" s="1"/>
  <c r="F68"/>
  <c r="E68"/>
  <c r="I67"/>
  <c r="G67"/>
  <c r="D67"/>
  <c r="I65"/>
  <c r="H64"/>
  <c r="G65"/>
  <c r="D65"/>
  <c r="K64"/>
  <c r="J64"/>
  <c r="G64"/>
  <c r="F64"/>
  <c r="D64" s="1"/>
  <c r="E64"/>
  <c r="I63"/>
  <c r="H63"/>
  <c r="G63"/>
  <c r="D63"/>
  <c r="I62"/>
  <c r="H62"/>
  <c r="G62"/>
  <c r="D62"/>
  <c r="I61"/>
  <c r="H61"/>
  <c r="G61"/>
  <c r="D61"/>
  <c r="I60"/>
  <c r="H60"/>
  <c r="G60"/>
  <c r="D60"/>
  <c r="I58"/>
  <c r="H58"/>
  <c r="G58"/>
  <c r="D58"/>
  <c r="I57"/>
  <c r="H57"/>
  <c r="G57"/>
  <c r="D57"/>
  <c r="I56"/>
  <c r="H56"/>
  <c r="H55" s="1"/>
  <c r="G56"/>
  <c r="G55" s="1"/>
  <c r="D56"/>
  <c r="D55" s="1"/>
  <c r="K55"/>
  <c r="J55"/>
  <c r="F55"/>
  <c r="E55"/>
  <c r="I54"/>
  <c r="H54"/>
  <c r="G54"/>
  <c r="D54"/>
  <c r="I52"/>
  <c r="H52"/>
  <c r="H51" s="1"/>
  <c r="G52"/>
  <c r="D52"/>
  <c r="K51"/>
  <c r="J51"/>
  <c r="I51" s="1"/>
  <c r="G51"/>
  <c r="F51"/>
  <c r="D51" s="1"/>
  <c r="E51"/>
  <c r="I50"/>
  <c r="D50"/>
  <c r="I49"/>
  <c r="D49"/>
  <c r="I48"/>
  <c r="D48"/>
  <c r="I47"/>
  <c r="D47"/>
  <c r="I46"/>
  <c r="D46"/>
  <c r="I44"/>
  <c r="G42"/>
  <c r="D44"/>
  <c r="I43"/>
  <c r="H42"/>
  <c r="D43"/>
  <c r="K42"/>
  <c r="N42" s="1"/>
  <c r="J42"/>
  <c r="F42"/>
  <c r="E42"/>
  <c r="I41"/>
  <c r="H41"/>
  <c r="G41"/>
  <c r="D41"/>
  <c r="I40"/>
  <c r="D40"/>
  <c r="I38"/>
  <c r="H38"/>
  <c r="H36" s="1"/>
  <c r="D38"/>
  <c r="I37"/>
  <c r="G37"/>
  <c r="D37"/>
  <c r="K36"/>
  <c r="N36" s="1"/>
  <c r="J36"/>
  <c r="F36"/>
  <c r="E36"/>
  <c r="I35"/>
  <c r="H35"/>
  <c r="D35"/>
  <c r="I33"/>
  <c r="H32"/>
  <c r="G32"/>
  <c r="D33"/>
  <c r="K32"/>
  <c r="J32"/>
  <c r="M32" s="1"/>
  <c r="F32"/>
  <c r="E32"/>
  <c r="I31"/>
  <c r="H31"/>
  <c r="I29"/>
  <c r="H29"/>
  <c r="H28" s="1"/>
  <c r="K28"/>
  <c r="J28"/>
  <c r="M28" s="1"/>
  <c r="G28"/>
  <c r="F28"/>
  <c r="E28"/>
  <c r="I27"/>
  <c r="G27"/>
  <c r="D27"/>
  <c r="I26"/>
  <c r="H26"/>
  <c r="G26"/>
  <c r="D26"/>
  <c r="I25"/>
  <c r="H25"/>
  <c r="G25"/>
  <c r="D25"/>
  <c r="I24"/>
  <c r="H24"/>
  <c r="G24"/>
  <c r="D24"/>
  <c r="I23"/>
  <c r="G23"/>
  <c r="D23"/>
  <c r="I22"/>
  <c r="H22"/>
  <c r="G22"/>
  <c r="D22"/>
  <c r="I20"/>
  <c r="H19"/>
  <c r="G20"/>
  <c r="D20"/>
  <c r="J19"/>
  <c r="G19"/>
  <c r="F19"/>
  <c r="E19"/>
  <c r="I18"/>
  <c r="D18"/>
  <c r="I17"/>
  <c r="D17"/>
  <c r="I14"/>
  <c r="D14"/>
  <c r="I13"/>
  <c r="D12"/>
  <c r="I11"/>
  <c r="D11"/>
  <c r="I10"/>
  <c r="I9"/>
  <c r="D9"/>
  <c r="K8"/>
  <c r="N8" s="1"/>
  <c r="J8"/>
  <c r="M8" s="1"/>
  <c r="F8"/>
  <c r="E8"/>
  <c r="I64" l="1"/>
  <c r="D36"/>
  <c r="I36"/>
  <c r="D154"/>
  <c r="D97"/>
  <c r="I139"/>
  <c r="I8"/>
  <c r="H8"/>
  <c r="I104"/>
  <c r="H87"/>
  <c r="I68"/>
  <c r="I55"/>
  <c r="G36"/>
  <c r="I28"/>
  <c r="D28"/>
  <c r="I164"/>
  <c r="D150"/>
  <c r="D146"/>
  <c r="D142"/>
  <c r="D138"/>
  <c r="D134"/>
  <c r="D119"/>
  <c r="I110"/>
  <c r="I97"/>
  <c r="G68"/>
  <c r="H68"/>
  <c r="D68"/>
  <c r="I42"/>
  <c r="D42"/>
  <c r="I32"/>
  <c r="D32"/>
  <c r="I19"/>
  <c r="D19"/>
  <c r="G8"/>
  <c r="D8"/>
  <c r="E168"/>
  <c r="F168"/>
  <c r="D168" l="1"/>
  <c r="J114"/>
  <c r="J168" s="1"/>
  <c r="M168" s="1"/>
  <c r="I114"/>
  <c r="I168" s="1"/>
  <c r="G115"/>
  <c r="G114" s="1"/>
  <c r="G168" s="1"/>
  <c r="K168"/>
  <c r="N168" s="1"/>
  <c r="H115"/>
  <c r="H114" s="1"/>
  <c r="H168" s="1"/>
  <c r="I115"/>
  <c r="K114"/>
</calcChain>
</file>

<file path=xl/sharedStrings.xml><?xml version="1.0" encoding="utf-8"?>
<sst xmlns="http://schemas.openxmlformats.org/spreadsheetml/2006/main" count="174" uniqueCount="114">
  <si>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</si>
  <si>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</si>
  <si>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</si>
  <si>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</si>
  <si>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</si>
  <si>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</si>
  <si>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</si>
  <si>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</si>
  <si>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</si>
  <si>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</si>
  <si>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</si>
  <si>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</si>
  <si>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</si>
  <si>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</si>
  <si>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</si>
  <si>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</si>
  <si>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</si>
  <si>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</si>
  <si>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</si>
  <si>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</si>
  <si>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</si>
  <si>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</si>
  <si>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</si>
  <si>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</si>
  <si>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</si>
  <si>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</si>
  <si>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</si>
  <si>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</si>
  <si>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</si>
  <si>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</si>
  <si>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</si>
  <si>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</si>
  <si>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</si>
  <si>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</si>
  <si>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</si>
  <si>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</si>
  <si>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</si>
  <si>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</si>
  <si>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</si>
  <si>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</si>
  <si>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</si>
  <si>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</si>
  <si>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</si>
  <si>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</si>
  <si>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</si>
  <si>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</si>
  <si>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</si>
  <si>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</si>
  <si>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</si>
  <si>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</si>
  <si>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</si>
  <si>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</si>
  <si>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</si>
  <si>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</si>
  <si>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</si>
  <si>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</si>
  <si>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</si>
  <si>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</si>
  <si>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</si>
  <si>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</si>
  <si>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</si>
  <si>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</si>
  <si>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</si>
  <si>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</si>
  <si>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</si>
  <si>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</si>
  <si>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</si>
  <si>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</si>
  <si>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</si>
  <si>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</si>
  <si>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</si>
  <si>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</si>
  <si>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</si>
  <si>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</si>
  <si>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</si>
  <si>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</si>
  <si>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</si>
  <si>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</si>
  <si>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</si>
  <si>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</si>
  <si>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</si>
  <si>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 xml:space="preserve"> -очищення меліоративних канав в центральному парку/субвенція ОБ/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</si>
  <si>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</si>
  <si>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</si>
  <si>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</si>
  <si>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</si>
  <si>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</si>
  <si>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</si>
  <si>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</si>
  <si>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</si>
  <si>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</si>
  <si>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</si>
  <si>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</si>
  <si>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оцінка майна міської комунальної власності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</si>
  <si>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</si>
  <si>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</si>
  <si>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</si>
  <si>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</si>
  <si>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</si>
  <si>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</si>
  <si>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</si>
  <si>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</si>
  <si>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</si>
  <si>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</si>
  <si>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</si>
  <si>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</si>
  <si>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</si>
  <si>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</si>
  <si>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 xml:space="preserve">Програма розвитку комунальної інфраструктури Луцької міської територіальної громади на 2023-2025 роки/Рішення Луцької міської ради від 22.02.2023 року №41/77 </t>
  </si>
  <si>
    <t>Програма розвитку дорожнього господарства Луцької міської територіальної громади на 2018-2023 роки  /Рішення Луцької міської ради №34/21 від 29.11.2017 року/</t>
  </si>
  <si>
    <t>Віта Сватко 773 156</t>
  </si>
  <si>
    <t>Всього обсяг коштів на дату внесення змін/рішення ЛМР № 44/49  від 26.04.2023/,грн</t>
  </si>
  <si>
    <t xml:space="preserve">про обсяги внесення змін до паспортів бюджетних програм на 2023 рік рішення Луцької міської ради № 47/84  від 28.06.2023 року </t>
  </si>
  <si>
    <t>Рішення ЛМР від 28.06.2023 № 47/84</t>
  </si>
</sst>
</file>

<file path=xl/styles.xml><?xml version="1.0" encoding="utf-8"?>
<styleSheet xmlns="http://schemas.openxmlformats.org/spreadsheetml/2006/main">
  <fonts count="58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i/>
      <sz val="14"/>
      <color rgb="FF0000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  <font>
      <sz val="16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13" fillId="0" borderId="9" xfId="0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7" fillId="0" borderId="9" xfId="0" applyFont="1" applyBorder="1" applyAlignment="1">
      <alignment horizontal="left" wrapText="1"/>
    </xf>
    <xf numFmtId="0" fontId="28" fillId="0" borderId="9" xfId="0" applyFont="1" applyBorder="1" applyAlignment="1">
      <alignment wrapText="1"/>
    </xf>
    <xf numFmtId="0" fontId="29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8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1" fillId="0" borderId="7" xfId="0" applyFont="1" applyBorder="1" applyAlignment="1">
      <alignment horizontal="center" wrapText="1"/>
    </xf>
    <xf numFmtId="0" fontId="31" fillId="0" borderId="7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3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4" fillId="0" borderId="7" xfId="0" applyNumberFormat="1" applyFont="1" applyBorder="1" applyAlignment="1">
      <alignment horizontal="center" wrapText="1"/>
    </xf>
    <xf numFmtId="0" fontId="34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2" fillId="0" borderId="9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6" fillId="0" borderId="7" xfId="0" applyFont="1" applyBorder="1" applyAlignment="1">
      <alignment horizontal="left" wrapText="1"/>
    </xf>
    <xf numFmtId="0" fontId="37" fillId="0" borderId="8" xfId="0" applyFont="1" applyBorder="1" applyAlignment="1">
      <alignment horizontal="left" wrapText="1"/>
    </xf>
    <xf numFmtId="0" fontId="37" fillId="0" borderId="9" xfId="0" applyFont="1" applyBorder="1" applyAlignment="1">
      <alignment horizontal="left" wrapText="1"/>
    </xf>
    <xf numFmtId="0" fontId="38" fillId="0" borderId="8" xfId="0" applyFont="1" applyBorder="1" applyAlignment="1">
      <alignment horizontal="center" wrapText="1"/>
    </xf>
    <xf numFmtId="0" fontId="39" fillId="0" borderId="8" xfId="0" applyFont="1" applyBorder="1" applyAlignment="1">
      <alignment horizontal="center" wrapText="1"/>
    </xf>
    <xf numFmtId="2" fontId="42" fillId="2" borderId="12" xfId="0" applyNumberFormat="1" applyFont="1" applyFill="1" applyBorder="1" applyAlignment="1">
      <alignment horizontal="left" vertical="center" wrapText="1"/>
    </xf>
    <xf numFmtId="0" fontId="44" fillId="0" borderId="9" xfId="0" applyFont="1" applyBorder="1" applyAlignment="1">
      <alignment horizontal="left" wrapText="1"/>
    </xf>
    <xf numFmtId="0" fontId="45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6" fillId="0" borderId="7" xfId="0" applyFont="1" applyBorder="1" applyAlignment="1">
      <alignment wrapText="1"/>
    </xf>
    <xf numFmtId="0" fontId="47" fillId="0" borderId="7" xfId="0" applyFont="1" applyBorder="1" applyAlignment="1">
      <alignment horizontal="left" wrapText="1"/>
    </xf>
    <xf numFmtId="0" fontId="48" fillId="2" borderId="12" xfId="0" applyFont="1" applyFill="1" applyBorder="1" applyAlignment="1">
      <alignment horizontal="left" wrapText="1"/>
    </xf>
    <xf numFmtId="0" fontId="50" fillId="0" borderId="17" xfId="0" applyFont="1" applyBorder="1" applyAlignment="1">
      <alignment horizontal="left" wrapText="1"/>
    </xf>
    <xf numFmtId="0" fontId="51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2" fillId="0" borderId="9" xfId="0" applyFont="1" applyBorder="1" applyAlignment="1">
      <alignment wrapText="1"/>
    </xf>
    <xf numFmtId="0" fontId="46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2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5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6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9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40" fillId="0" borderId="5" xfId="0" applyNumberFormat="1" applyFont="1" applyBorder="1" applyAlignment="1">
      <alignment horizontal="center" wrapText="1"/>
    </xf>
    <xf numFmtId="3" fontId="41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9" fillId="0" borderId="7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53" fillId="0" borderId="5" xfId="0" applyNumberFormat="1" applyFont="1" applyBorder="1" applyAlignment="1">
      <alignment horizontal="center" wrapText="1"/>
    </xf>
    <xf numFmtId="3" fontId="54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21" fillId="0" borderId="12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3" fontId="30" fillId="0" borderId="9" xfId="0" applyNumberFormat="1" applyFont="1" applyBorder="1" applyAlignment="1">
      <alignment horizontal="center" wrapText="1"/>
    </xf>
    <xf numFmtId="3" fontId="30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3" fontId="13" fillId="0" borderId="13" xfId="0" applyNumberFormat="1" applyFont="1" applyBorder="1" applyAlignment="1">
      <alignment horizontal="center" wrapText="1"/>
    </xf>
    <xf numFmtId="3" fontId="22" fillId="0" borderId="19" xfId="0" applyNumberFormat="1" applyFont="1" applyBorder="1" applyAlignment="1">
      <alignment horizontal="center" wrapText="1"/>
    </xf>
    <xf numFmtId="0" fontId="21" fillId="0" borderId="9" xfId="0" applyFont="1" applyBorder="1" applyAlignment="1">
      <alignment horizontal="left" wrapText="1"/>
    </xf>
    <xf numFmtId="3" fontId="57" fillId="0" borderId="0" xfId="0" applyNumberFormat="1" applyFont="1" applyAlignment="1">
      <alignment horizontal="center" vertical="center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3"/>
  <sheetViews>
    <sheetView tabSelected="1" view="pageBreakPreview" topLeftCell="A4" zoomScale="70" zoomScaleNormal="70" zoomScaleSheetLayoutView="70" workbookViewId="0">
      <pane ySplit="4" topLeftCell="A8" activePane="bottomLeft" state="frozen"/>
      <selection activeCell="A4" sqref="A4"/>
      <selection pane="bottomLeft" activeCell="Q13" sqref="Q13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21.75" customWidth="1"/>
    <col min="11" max="11" width="16.5" customWidth="1"/>
    <col min="12" max="12" width="19" customWidth="1"/>
    <col min="13" max="13" width="15.375" customWidth="1"/>
    <col min="14" max="14" width="15.75" customWidth="1"/>
    <col min="974" max="1024" width="10.5" customWidth="1"/>
  </cols>
  <sheetData>
    <row r="1" spans="1:14" ht="20.25">
      <c r="D1" s="133" t="s">
        <v>0</v>
      </c>
      <c r="E1" s="133"/>
      <c r="F1" s="133"/>
      <c r="G1" s="133"/>
      <c r="H1" s="133"/>
      <c r="I1" s="133"/>
      <c r="J1" s="133"/>
      <c r="K1" s="133"/>
      <c r="L1" s="133"/>
    </row>
    <row r="2" spans="1:14">
      <c r="H2" s="1"/>
    </row>
    <row r="3" spans="1:14" ht="20.25" customHeight="1">
      <c r="A3" s="134" t="s">
        <v>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</row>
    <row r="4" spans="1:14" ht="34.5" customHeight="1">
      <c r="A4" s="135" t="s">
        <v>112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4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4" ht="21" customHeight="1">
      <c r="A6" s="136" t="s">
        <v>2</v>
      </c>
      <c r="B6" s="137" t="s">
        <v>3</v>
      </c>
      <c r="C6" s="137" t="s">
        <v>4</v>
      </c>
      <c r="D6" s="138" t="s">
        <v>111</v>
      </c>
      <c r="E6" s="139" t="s">
        <v>5</v>
      </c>
      <c r="F6" s="139"/>
      <c r="G6" s="139" t="s">
        <v>6</v>
      </c>
      <c r="H6" s="139"/>
      <c r="I6" s="137" t="s">
        <v>7</v>
      </c>
      <c r="J6" s="139" t="s">
        <v>5</v>
      </c>
      <c r="K6" s="139"/>
      <c r="L6" s="140" t="s">
        <v>8</v>
      </c>
    </row>
    <row r="7" spans="1:14" ht="63" customHeight="1" thickBot="1">
      <c r="A7" s="136"/>
      <c r="B7" s="137"/>
      <c r="C7" s="137"/>
      <c r="D7" s="138"/>
      <c r="E7" s="3" t="s">
        <v>9</v>
      </c>
      <c r="F7" s="3" t="s">
        <v>10</v>
      </c>
      <c r="G7" s="3" t="s">
        <v>9</v>
      </c>
      <c r="H7" s="3" t="s">
        <v>10</v>
      </c>
      <c r="I7" s="137"/>
      <c r="J7" s="3" t="s">
        <v>9</v>
      </c>
      <c r="K7" s="3" t="s">
        <v>10</v>
      </c>
      <c r="L7" s="140"/>
    </row>
    <row r="8" spans="1:14" ht="39.4" customHeight="1" thickBot="1">
      <c r="A8" s="4">
        <v>1</v>
      </c>
      <c r="B8" s="5">
        <v>1217461</v>
      </c>
      <c r="C8" s="6" t="s">
        <v>11</v>
      </c>
      <c r="D8" s="92">
        <f t="shared" ref="D8:K8" si="0">D9+D10+D11+D12+D13+D14</f>
        <v>275900000</v>
      </c>
      <c r="E8" s="92">
        <f t="shared" si="0"/>
        <v>94100000</v>
      </c>
      <c r="F8" s="92">
        <f t="shared" si="0"/>
        <v>181800000</v>
      </c>
      <c r="G8" s="92">
        <f t="shared" si="0"/>
        <v>20000000</v>
      </c>
      <c r="H8" s="92">
        <f t="shared" si="0"/>
        <v>5000000</v>
      </c>
      <c r="I8" s="92">
        <f t="shared" si="0"/>
        <v>300900000</v>
      </c>
      <c r="J8" s="92">
        <f t="shared" si="0"/>
        <v>114100000</v>
      </c>
      <c r="K8" s="92">
        <f t="shared" si="0"/>
        <v>186800000</v>
      </c>
      <c r="L8" s="7" t="s">
        <v>113</v>
      </c>
      <c r="M8" s="130">
        <f>J8-E8</f>
        <v>20000000</v>
      </c>
      <c r="N8" s="130">
        <f>K8-F8</f>
        <v>5000000</v>
      </c>
    </row>
    <row r="9" spans="1:14" ht="20.25">
      <c r="A9" s="8"/>
      <c r="B9" s="9"/>
      <c r="C9" s="10" t="s">
        <v>12</v>
      </c>
      <c r="D9" s="54">
        <f t="shared" ref="D9:D14" si="1">E9+F9</f>
        <v>76000000</v>
      </c>
      <c r="E9" s="53">
        <f>60000000+15000000+1000000</f>
        <v>76000000</v>
      </c>
      <c r="F9" s="53"/>
      <c r="G9" s="53">
        <v>20000000</v>
      </c>
      <c r="H9" s="53">
        <f>F9-K9</f>
        <v>0</v>
      </c>
      <c r="I9" s="54">
        <f t="shared" ref="I9:I14" si="2">J9+K9</f>
        <v>96000000</v>
      </c>
      <c r="J9" s="53">
        <f>60000000+15000000+1000000+20000000</f>
        <v>96000000</v>
      </c>
      <c r="K9" s="53"/>
      <c r="L9" s="11"/>
      <c r="M9" s="130"/>
    </row>
    <row r="10" spans="1:14" ht="20.25">
      <c r="A10" s="12"/>
      <c r="B10" s="13"/>
      <c r="C10" s="14" t="s">
        <v>13</v>
      </c>
      <c r="D10" s="56">
        <f>E10+F10</f>
        <v>11200000</v>
      </c>
      <c r="E10" s="55">
        <v>11200000</v>
      </c>
      <c r="F10" s="55"/>
      <c r="G10" s="53">
        <f t="shared" ref="G10:G18" si="3">E10-J10</f>
        <v>0</v>
      </c>
      <c r="H10" s="53">
        <f t="shared" ref="H10:H18" si="4">F10-K10</f>
        <v>0</v>
      </c>
      <c r="I10" s="56">
        <f t="shared" si="2"/>
        <v>11200000</v>
      </c>
      <c r="J10" s="55">
        <v>11200000</v>
      </c>
      <c r="K10" s="55"/>
      <c r="L10" s="15"/>
      <c r="M10" s="130"/>
    </row>
    <row r="11" spans="1:14" ht="20.25">
      <c r="A11" s="12"/>
      <c r="B11" s="13"/>
      <c r="C11" s="14" t="s">
        <v>14</v>
      </c>
      <c r="D11" s="56">
        <f t="shared" si="1"/>
        <v>6900000</v>
      </c>
      <c r="E11" s="55">
        <v>6900000</v>
      </c>
      <c r="F11" s="55"/>
      <c r="G11" s="53">
        <f t="shared" si="3"/>
        <v>0</v>
      </c>
      <c r="H11" s="53">
        <f t="shared" si="4"/>
        <v>0</v>
      </c>
      <c r="I11" s="56">
        <f t="shared" si="2"/>
        <v>6900000</v>
      </c>
      <c r="J11" s="55">
        <v>6900000</v>
      </c>
      <c r="K11" s="55"/>
      <c r="L11" s="15"/>
      <c r="M11" s="130"/>
    </row>
    <row r="12" spans="1:14" ht="20.25">
      <c r="A12" s="12"/>
      <c r="B12" s="13"/>
      <c r="C12" s="14" t="s">
        <v>15</v>
      </c>
      <c r="D12" s="56">
        <f t="shared" si="1"/>
        <v>180000000</v>
      </c>
      <c r="E12" s="55"/>
      <c r="F12" s="55">
        <f>130000000+50000000</f>
        <v>180000000</v>
      </c>
      <c r="G12" s="53">
        <f t="shared" si="3"/>
        <v>0</v>
      </c>
      <c r="H12" s="53">
        <f t="shared" si="4"/>
        <v>0</v>
      </c>
      <c r="I12" s="56">
        <f>J12+K12</f>
        <v>180000000</v>
      </c>
      <c r="J12" s="55"/>
      <c r="K12" s="55">
        <f>130000000+50000000</f>
        <v>180000000</v>
      </c>
      <c r="L12" s="15"/>
      <c r="M12" s="130"/>
    </row>
    <row r="13" spans="1:14" ht="20.25">
      <c r="A13" s="12"/>
      <c r="B13" s="13"/>
      <c r="C13" s="14" t="s">
        <v>16</v>
      </c>
      <c r="D13" s="56">
        <f>E13+F13</f>
        <v>100000</v>
      </c>
      <c r="E13" s="55"/>
      <c r="F13" s="55">
        <v>100000</v>
      </c>
      <c r="G13" s="53">
        <f t="shared" si="3"/>
        <v>0</v>
      </c>
      <c r="H13" s="53">
        <v>5000000</v>
      </c>
      <c r="I13" s="56">
        <f t="shared" si="2"/>
        <v>5100000</v>
      </c>
      <c r="J13" s="55"/>
      <c r="K13" s="55">
        <f>100000+5000000</f>
        <v>5100000</v>
      </c>
      <c r="L13" s="15"/>
      <c r="M13" s="130"/>
    </row>
    <row r="14" spans="1:14" ht="20.25">
      <c r="A14" s="12"/>
      <c r="B14" s="13"/>
      <c r="C14" s="14" t="s">
        <v>17</v>
      </c>
      <c r="D14" s="56">
        <f t="shared" si="1"/>
        <v>1700000</v>
      </c>
      <c r="E14" s="55"/>
      <c r="F14" s="55">
        <v>1700000</v>
      </c>
      <c r="G14" s="53">
        <f t="shared" si="3"/>
        <v>0</v>
      </c>
      <c r="H14" s="53">
        <f>200000-200000</f>
        <v>0</v>
      </c>
      <c r="I14" s="56">
        <f t="shared" si="2"/>
        <v>1700000</v>
      </c>
      <c r="J14" s="55"/>
      <c r="K14" s="55">
        <v>1700000</v>
      </c>
      <c r="L14" s="15"/>
      <c r="M14" s="130"/>
    </row>
    <row r="15" spans="1:14" ht="20.25">
      <c r="A15" s="12"/>
      <c r="B15" s="13"/>
      <c r="C15" s="16" t="s">
        <v>18</v>
      </c>
      <c r="D15" s="93"/>
      <c r="E15" s="94"/>
      <c r="F15" s="94"/>
      <c r="G15" s="53">
        <f t="shared" si="3"/>
        <v>0</v>
      </c>
      <c r="H15" s="53">
        <f t="shared" si="4"/>
        <v>0</v>
      </c>
      <c r="I15" s="93"/>
      <c r="J15" s="94"/>
      <c r="K15" s="94"/>
      <c r="L15" s="13"/>
      <c r="M15" s="130"/>
    </row>
    <row r="16" spans="1:14" ht="27.75" customHeight="1">
      <c r="A16" s="12"/>
      <c r="B16" s="13"/>
      <c r="C16" s="18" t="s">
        <v>19</v>
      </c>
      <c r="D16" s="93">
        <f>E16+F16</f>
        <v>6900000</v>
      </c>
      <c r="E16" s="91">
        <v>6900000</v>
      </c>
      <c r="F16" s="91"/>
      <c r="G16" s="53">
        <f t="shared" si="3"/>
        <v>0</v>
      </c>
      <c r="H16" s="53">
        <f t="shared" si="4"/>
        <v>0</v>
      </c>
      <c r="I16" s="93">
        <f>J16+K16</f>
        <v>6900000</v>
      </c>
      <c r="J16" s="91">
        <v>6900000</v>
      </c>
      <c r="K16" s="91"/>
      <c r="L16" s="20"/>
      <c r="M16" s="130"/>
    </row>
    <row r="17" spans="1:26" ht="30.75" customHeight="1">
      <c r="A17" s="12"/>
      <c r="B17" s="13"/>
      <c r="C17" s="21" t="s">
        <v>20</v>
      </c>
      <c r="D17" s="93">
        <f>E17+F17</f>
        <v>269000000</v>
      </c>
      <c r="E17" s="91">
        <f>71200000+15000000+1000000</f>
        <v>87200000</v>
      </c>
      <c r="F17" s="91">
        <f>131800000+50000000</f>
        <v>181800000</v>
      </c>
      <c r="G17" s="53">
        <v>20000000</v>
      </c>
      <c r="H17" s="53">
        <v>5000000</v>
      </c>
      <c r="I17" s="93">
        <f>J17+K17</f>
        <v>294000000</v>
      </c>
      <c r="J17" s="91">
        <f>71200000+15000000+1000000+20000000</f>
        <v>107200000</v>
      </c>
      <c r="K17" s="91">
        <f>131800000+50000000+5000000</f>
        <v>186800000</v>
      </c>
      <c r="L17" s="20"/>
      <c r="M17" s="130">
        <f>J17-E17</f>
        <v>20000000</v>
      </c>
      <c r="N17" s="130">
        <f>K17-F17</f>
        <v>5000000</v>
      </c>
    </row>
    <row r="18" spans="1:26" ht="30.75" customHeight="1" thickBot="1">
      <c r="A18" s="22"/>
      <c r="B18" s="23"/>
      <c r="C18" s="21" t="s">
        <v>21</v>
      </c>
      <c r="D18" s="93">
        <f>E18+F18</f>
        <v>0</v>
      </c>
      <c r="E18" s="95"/>
      <c r="F18" s="95"/>
      <c r="G18" s="53">
        <f t="shared" si="3"/>
        <v>0</v>
      </c>
      <c r="H18" s="53">
        <f t="shared" si="4"/>
        <v>0</v>
      </c>
      <c r="I18" s="93">
        <f>J18+K18</f>
        <v>0</v>
      </c>
      <c r="J18" s="95"/>
      <c r="K18" s="95"/>
      <c r="L18" s="24"/>
    </row>
    <row r="19" spans="1:26" ht="36.200000000000003" customHeight="1" thickBot="1">
      <c r="A19" s="25">
        <v>2</v>
      </c>
      <c r="B19" s="5">
        <v>1217670</v>
      </c>
      <c r="C19" s="6" t="s">
        <v>22</v>
      </c>
      <c r="D19" s="92">
        <f>E19+F19</f>
        <v>134040000</v>
      </c>
      <c r="E19" s="92">
        <f>E20+0</f>
        <v>0</v>
      </c>
      <c r="F19" s="92">
        <f>F20+0</f>
        <v>134040000</v>
      </c>
      <c r="G19" s="92">
        <f>G20+0</f>
        <v>0</v>
      </c>
      <c r="H19" s="92">
        <f>H20+0</f>
        <v>3350000</v>
      </c>
      <c r="I19" s="92">
        <f>J19+K19</f>
        <v>137390000</v>
      </c>
      <c r="J19" s="92">
        <f>J20+0</f>
        <v>0</v>
      </c>
      <c r="K19" s="92">
        <f>K20+0</f>
        <v>137390000</v>
      </c>
      <c r="L19" s="7" t="s">
        <v>113</v>
      </c>
      <c r="M19" s="130">
        <f>J19-E19</f>
        <v>0</v>
      </c>
      <c r="N19" s="130">
        <f>K19-F19</f>
        <v>3350000</v>
      </c>
    </row>
    <row r="20" spans="1:26" ht="18.75" thickBot="1">
      <c r="A20" s="8"/>
      <c r="B20" s="9"/>
      <c r="C20" s="10" t="s">
        <v>23</v>
      </c>
      <c r="D20" s="54">
        <f>E20+F20</f>
        <v>134040000</v>
      </c>
      <c r="E20" s="53"/>
      <c r="F20" s="53">
        <f>121180000+7000000+5260000+600000</f>
        <v>134040000</v>
      </c>
      <c r="G20" s="53">
        <f>J20-E20</f>
        <v>0</v>
      </c>
      <c r="H20" s="53">
        <f>1500000+1850000</f>
        <v>3350000</v>
      </c>
      <c r="I20" s="54">
        <f>J20+K20</f>
        <v>137390000</v>
      </c>
      <c r="J20" s="53"/>
      <c r="K20" s="53">
        <f>121180000+7000000+5260000+600000+1500000+1850000</f>
        <v>137390000</v>
      </c>
      <c r="L20" s="7"/>
    </row>
    <row r="21" spans="1:26" ht="18.75">
      <c r="A21" s="12"/>
      <c r="B21" s="13"/>
      <c r="C21" s="16" t="s">
        <v>18</v>
      </c>
      <c r="D21" s="93"/>
      <c r="E21" s="91"/>
      <c r="F21" s="91"/>
      <c r="G21" s="96"/>
      <c r="H21" s="96"/>
      <c r="I21" s="93"/>
      <c r="J21" s="91"/>
      <c r="K21" s="91"/>
      <c r="L21" s="20"/>
    </row>
    <row r="22" spans="1:26" ht="33.75" customHeight="1">
      <c r="A22" s="12"/>
      <c r="B22" s="13"/>
      <c r="C22" s="26" t="s">
        <v>24</v>
      </c>
      <c r="D22" s="93">
        <f t="shared" ref="D22:D29" si="5">E22+F22</f>
        <v>2030000</v>
      </c>
      <c r="E22" s="109"/>
      <c r="F22" s="109">
        <f>1430000+600000</f>
        <v>2030000</v>
      </c>
      <c r="G22" s="103">
        <f t="shared" ref="G22:H27" si="6">J22-E22</f>
        <v>0</v>
      </c>
      <c r="H22" s="103">
        <f t="shared" si="6"/>
        <v>0</v>
      </c>
      <c r="I22" s="93">
        <f t="shared" ref="I22:I29" si="7">J22+K22</f>
        <v>2030000</v>
      </c>
      <c r="J22" s="109"/>
      <c r="K22" s="109">
        <f>1430000+600000</f>
        <v>2030000</v>
      </c>
      <c r="L22" s="15"/>
    </row>
    <row r="23" spans="1:26" ht="28.5" customHeight="1">
      <c r="A23" s="12"/>
      <c r="B23" s="13"/>
      <c r="C23" s="28" t="s">
        <v>101</v>
      </c>
      <c r="D23" s="93">
        <f t="shared" si="5"/>
        <v>29000000</v>
      </c>
      <c r="E23" s="109"/>
      <c r="F23" s="109">
        <f>22000000+7000000</f>
        <v>29000000</v>
      </c>
      <c r="G23" s="103">
        <f t="shared" si="6"/>
        <v>0</v>
      </c>
      <c r="H23" s="103">
        <v>1850000</v>
      </c>
      <c r="I23" s="93">
        <f t="shared" si="7"/>
        <v>30850000</v>
      </c>
      <c r="J23" s="109"/>
      <c r="K23" s="109">
        <f>22000000+7000000+1850000</f>
        <v>30850000</v>
      </c>
      <c r="L23" s="15"/>
      <c r="M23" s="130">
        <f t="shared" ref="M23:M27" si="8">J23-E23</f>
        <v>0</v>
      </c>
      <c r="N23" s="130">
        <f t="shared" ref="N23:N27" si="9">K23-F23</f>
        <v>1850000</v>
      </c>
    </row>
    <row r="24" spans="1:26" ht="30.75" customHeight="1">
      <c r="A24" s="12"/>
      <c r="B24" s="13"/>
      <c r="C24" s="28" t="s">
        <v>26</v>
      </c>
      <c r="D24" s="93">
        <f t="shared" si="5"/>
        <v>0</v>
      </c>
      <c r="E24" s="109"/>
      <c r="F24" s="109"/>
      <c r="G24" s="109">
        <f t="shared" si="6"/>
        <v>0</v>
      </c>
      <c r="H24" s="109">
        <f t="shared" si="6"/>
        <v>0</v>
      </c>
      <c r="I24" s="93">
        <f t="shared" si="7"/>
        <v>0</v>
      </c>
      <c r="J24" s="109"/>
      <c r="K24" s="109"/>
      <c r="L24" s="15"/>
      <c r="M24" s="130">
        <f t="shared" si="8"/>
        <v>0</v>
      </c>
      <c r="N24" s="130">
        <f t="shared" si="9"/>
        <v>0</v>
      </c>
    </row>
    <row r="25" spans="1:26" ht="31.5" customHeight="1">
      <c r="A25" s="12"/>
      <c r="B25" s="13"/>
      <c r="C25" s="28" t="s">
        <v>27</v>
      </c>
      <c r="D25" s="93">
        <f t="shared" si="5"/>
        <v>82000000</v>
      </c>
      <c r="E25" s="109"/>
      <c r="F25" s="109">
        <v>82000000</v>
      </c>
      <c r="G25" s="109">
        <f t="shared" si="6"/>
        <v>0</v>
      </c>
      <c r="H25" s="109">
        <f t="shared" si="6"/>
        <v>0</v>
      </c>
      <c r="I25" s="93">
        <f t="shared" si="7"/>
        <v>82000000</v>
      </c>
      <c r="J25" s="109"/>
      <c r="K25" s="109">
        <v>82000000</v>
      </c>
      <c r="L25" s="15"/>
      <c r="M25" s="130">
        <f t="shared" si="8"/>
        <v>0</v>
      </c>
      <c r="N25" s="130">
        <f t="shared" si="9"/>
        <v>0</v>
      </c>
    </row>
    <row r="26" spans="1:26" ht="30.95" customHeight="1">
      <c r="A26" s="12"/>
      <c r="B26" s="13"/>
      <c r="C26" s="28" t="s">
        <v>28</v>
      </c>
      <c r="D26" s="93">
        <f t="shared" si="5"/>
        <v>750000</v>
      </c>
      <c r="E26" s="109"/>
      <c r="F26" s="127">
        <v>750000</v>
      </c>
      <c r="G26" s="109">
        <f t="shared" si="6"/>
        <v>0</v>
      </c>
      <c r="H26" s="109">
        <f t="shared" si="6"/>
        <v>0</v>
      </c>
      <c r="I26" s="93">
        <f t="shared" si="7"/>
        <v>750000</v>
      </c>
      <c r="J26" s="109"/>
      <c r="K26" s="127">
        <v>750000</v>
      </c>
      <c r="L26" s="15"/>
      <c r="M26" s="130">
        <f t="shared" si="8"/>
        <v>0</v>
      </c>
      <c r="N26" s="130">
        <f t="shared" si="9"/>
        <v>0</v>
      </c>
    </row>
    <row r="27" spans="1:26" ht="27.75" customHeight="1" thickBot="1">
      <c r="A27" s="12"/>
      <c r="B27" s="13"/>
      <c r="C27" s="29" t="s">
        <v>102</v>
      </c>
      <c r="D27" s="93">
        <f t="shared" si="5"/>
        <v>20260000</v>
      </c>
      <c r="E27" s="117"/>
      <c r="F27" s="128">
        <f>15000000+5260000</f>
        <v>20260000</v>
      </c>
      <c r="G27" s="109">
        <f t="shared" si="6"/>
        <v>0</v>
      </c>
      <c r="H27" s="109">
        <v>1500000</v>
      </c>
      <c r="I27" s="93">
        <f t="shared" si="7"/>
        <v>21760000</v>
      </c>
      <c r="J27" s="117"/>
      <c r="K27" s="128">
        <f>15000000+5260000+1500000</f>
        <v>21760000</v>
      </c>
      <c r="L27" s="129"/>
      <c r="M27" s="130">
        <f t="shared" si="8"/>
        <v>0</v>
      </c>
      <c r="N27" s="130">
        <f t="shared" si="9"/>
        <v>1500000</v>
      </c>
      <c r="O27" s="30"/>
      <c r="P27" s="30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36.75" thickBot="1">
      <c r="A28" s="25">
        <v>3</v>
      </c>
      <c r="B28" s="5">
        <v>1216013</v>
      </c>
      <c r="C28" s="6" t="s">
        <v>29</v>
      </c>
      <c r="D28" s="92">
        <f t="shared" si="5"/>
        <v>14600000</v>
      </c>
      <c r="E28" s="92">
        <f>E29+0</f>
        <v>14600000</v>
      </c>
      <c r="F28" s="92">
        <f>F29+0</f>
        <v>0</v>
      </c>
      <c r="G28" s="92">
        <f>G29+0</f>
        <v>5500000</v>
      </c>
      <c r="H28" s="92">
        <f>H29+0</f>
        <v>0</v>
      </c>
      <c r="I28" s="92">
        <f t="shared" si="7"/>
        <v>20100000</v>
      </c>
      <c r="J28" s="92">
        <f>J29+0</f>
        <v>20100000</v>
      </c>
      <c r="K28" s="92">
        <f>K29+0</f>
        <v>0</v>
      </c>
      <c r="L28" s="7" t="s">
        <v>113</v>
      </c>
      <c r="M28" s="130">
        <f>J28-E28</f>
        <v>5500000</v>
      </c>
      <c r="N28" s="130">
        <f>K28-F28</f>
        <v>0</v>
      </c>
    </row>
    <row r="29" spans="1:26" ht="30" customHeight="1">
      <c r="A29" s="8"/>
      <c r="B29" s="9"/>
      <c r="C29" s="10" t="s">
        <v>30</v>
      </c>
      <c r="D29" s="54">
        <f t="shared" si="5"/>
        <v>14600000</v>
      </c>
      <c r="E29" s="53">
        <f>12600000+2000000</f>
        <v>14600000</v>
      </c>
      <c r="F29" s="53"/>
      <c r="G29" s="53">
        <v>5500000</v>
      </c>
      <c r="H29" s="53">
        <f>K29-F29</f>
        <v>0</v>
      </c>
      <c r="I29" s="54">
        <f t="shared" si="7"/>
        <v>20100000</v>
      </c>
      <c r="J29" s="53">
        <f>12600000+2000000+5500000</f>
        <v>20100000</v>
      </c>
      <c r="K29" s="53"/>
      <c r="L29" s="10"/>
      <c r="M29" s="130"/>
      <c r="N29" s="130"/>
    </row>
    <row r="30" spans="1:26" ht="20.25">
      <c r="A30" s="12"/>
      <c r="B30" s="13"/>
      <c r="C30" s="16" t="s">
        <v>18</v>
      </c>
      <c r="D30" s="93"/>
      <c r="E30" s="94"/>
      <c r="F30" s="94"/>
      <c r="G30" s="103"/>
      <c r="H30" s="103"/>
      <c r="I30" s="93"/>
      <c r="J30" s="94"/>
      <c r="K30" s="94"/>
      <c r="L30" s="17"/>
      <c r="M30" s="130"/>
      <c r="N30" s="130"/>
    </row>
    <row r="31" spans="1:26" ht="31.9" customHeight="1" thickBot="1">
      <c r="A31" s="32"/>
      <c r="B31" s="3"/>
      <c r="C31" s="28" t="s">
        <v>101</v>
      </c>
      <c r="D31" s="97">
        <f>E31+F31</f>
        <v>14600000</v>
      </c>
      <c r="E31" s="118">
        <f>12600000+2000000</f>
        <v>14600000</v>
      </c>
      <c r="F31" s="118"/>
      <c r="G31" s="119">
        <v>5500000</v>
      </c>
      <c r="H31" s="119">
        <f>K31-F31</f>
        <v>0</v>
      </c>
      <c r="I31" s="97">
        <f>J31+K31</f>
        <v>20100000</v>
      </c>
      <c r="J31" s="118">
        <f>12600000+2000000+5500000</f>
        <v>20100000</v>
      </c>
      <c r="K31" s="118"/>
      <c r="L31" s="33"/>
      <c r="M31" s="130"/>
      <c r="N31" s="130"/>
    </row>
    <row r="32" spans="1:26" ht="36.75" thickBot="1">
      <c r="A32" s="25">
        <v>4</v>
      </c>
      <c r="B32" s="5">
        <v>1216012</v>
      </c>
      <c r="C32" s="6" t="s">
        <v>31</v>
      </c>
      <c r="D32" s="51">
        <f>E32+F32</f>
        <v>47990000</v>
      </c>
      <c r="E32" s="51">
        <f>E33+0</f>
        <v>47990000</v>
      </c>
      <c r="F32" s="51">
        <f>F33+0</f>
        <v>0</v>
      </c>
      <c r="G32" s="51">
        <f>G33+0</f>
        <v>5500000</v>
      </c>
      <c r="H32" s="51">
        <f>H33+0</f>
        <v>0</v>
      </c>
      <c r="I32" s="51">
        <f>J32+K32</f>
        <v>53490000</v>
      </c>
      <c r="J32" s="51">
        <f>J33+0</f>
        <v>53490000</v>
      </c>
      <c r="K32" s="51">
        <f>K33+0</f>
        <v>0</v>
      </c>
      <c r="L32" s="7" t="s">
        <v>113</v>
      </c>
      <c r="M32" s="130">
        <f>J32-E32</f>
        <v>5500000</v>
      </c>
      <c r="N32" s="130">
        <f>K32-F32</f>
        <v>0</v>
      </c>
    </row>
    <row r="33" spans="1:26" ht="36.75">
      <c r="A33" s="8"/>
      <c r="B33" s="9"/>
      <c r="C33" s="10" t="s">
        <v>32</v>
      </c>
      <c r="D33" s="54">
        <f>E33+F33</f>
        <v>47990000</v>
      </c>
      <c r="E33" s="53">
        <v>47990000</v>
      </c>
      <c r="F33" s="53"/>
      <c r="G33" s="53">
        <v>5500000</v>
      </c>
      <c r="H33" s="53"/>
      <c r="I33" s="54">
        <f>J33+K33</f>
        <v>53490000</v>
      </c>
      <c r="J33" s="53">
        <f>47990000+5500000</f>
        <v>53490000</v>
      </c>
      <c r="K33" s="53"/>
      <c r="L33" s="34"/>
      <c r="M33" s="130"/>
      <c r="N33" s="130"/>
    </row>
    <row r="34" spans="1:26" ht="20.25">
      <c r="A34" s="12"/>
      <c r="B34" s="13"/>
      <c r="C34" s="16" t="s">
        <v>18</v>
      </c>
      <c r="D34" s="56"/>
      <c r="E34" s="99"/>
      <c r="F34" s="99"/>
      <c r="G34" s="109"/>
      <c r="H34" s="109"/>
      <c r="I34" s="56"/>
      <c r="J34" s="99"/>
      <c r="K34" s="99"/>
      <c r="L34" s="13"/>
      <c r="M34" s="130"/>
      <c r="N34" s="130"/>
    </row>
    <row r="35" spans="1:26" ht="33" customHeight="1">
      <c r="A35" s="32"/>
      <c r="B35" s="3"/>
      <c r="C35" s="28" t="s">
        <v>27</v>
      </c>
      <c r="D35" s="97">
        <f>E35+F35</f>
        <v>47990000</v>
      </c>
      <c r="E35" s="118">
        <v>47990000</v>
      </c>
      <c r="F35" s="118"/>
      <c r="G35" s="118">
        <v>5500000</v>
      </c>
      <c r="H35" s="118">
        <f>K35-F35</f>
        <v>0</v>
      </c>
      <c r="I35" s="97">
        <f>J35+K35</f>
        <v>53490000</v>
      </c>
      <c r="J35" s="118">
        <f>47990000+5500000</f>
        <v>53490000</v>
      </c>
      <c r="K35" s="118"/>
      <c r="L35" s="33"/>
      <c r="M35" s="130"/>
      <c r="N35" s="130"/>
    </row>
    <row r="36" spans="1:26" ht="36">
      <c r="A36" s="4">
        <v>5</v>
      </c>
      <c r="B36" s="5">
        <v>1216017</v>
      </c>
      <c r="C36" s="6" t="s">
        <v>33</v>
      </c>
      <c r="D36" s="51">
        <f>E36+F36</f>
        <v>80000000</v>
      </c>
      <c r="E36" s="51">
        <f>E37+E38</f>
        <v>40000000</v>
      </c>
      <c r="F36" s="51">
        <f>F37+F38</f>
        <v>40000000</v>
      </c>
      <c r="G36" s="51">
        <f>G37+G38</f>
        <v>0</v>
      </c>
      <c r="H36" s="51">
        <f>H37+H38</f>
        <v>10000000</v>
      </c>
      <c r="I36" s="51">
        <f>J36+K36</f>
        <v>90000000</v>
      </c>
      <c r="J36" s="51">
        <f>J37+J38</f>
        <v>40000000</v>
      </c>
      <c r="K36" s="51">
        <f>K37+K38</f>
        <v>50000000</v>
      </c>
      <c r="L36" s="7" t="s">
        <v>113</v>
      </c>
      <c r="M36" s="130">
        <f>J36-E36</f>
        <v>0</v>
      </c>
      <c r="N36" s="130">
        <f>K36-F36</f>
        <v>10000000</v>
      </c>
    </row>
    <row r="37" spans="1:26" ht="20.25">
      <c r="A37" s="8"/>
      <c r="B37" s="9"/>
      <c r="C37" s="10" t="s">
        <v>34</v>
      </c>
      <c r="D37" s="54">
        <f>E37+F37</f>
        <v>40000000</v>
      </c>
      <c r="E37" s="53"/>
      <c r="F37" s="53">
        <f>10000000+30000000</f>
        <v>40000000</v>
      </c>
      <c r="G37" s="53">
        <f>J37-E37</f>
        <v>0</v>
      </c>
      <c r="H37" s="53">
        <v>10000000</v>
      </c>
      <c r="I37" s="54">
        <f>J37+K37</f>
        <v>50000000</v>
      </c>
      <c r="J37" s="53"/>
      <c r="K37" s="53">
        <f>10000000+30000000+10000000</f>
        <v>50000000</v>
      </c>
      <c r="L37" s="120"/>
      <c r="M37" s="130"/>
      <c r="N37" s="130"/>
    </row>
    <row r="38" spans="1:26" ht="20.25">
      <c r="A38" s="12"/>
      <c r="B38" s="13"/>
      <c r="C38" s="14" t="s">
        <v>35</v>
      </c>
      <c r="D38" s="56">
        <f>E38+F38</f>
        <v>40000000</v>
      </c>
      <c r="E38" s="55">
        <f>70000000-30000000</f>
        <v>40000000</v>
      </c>
      <c r="F38" s="55"/>
      <c r="G38" s="55">
        <v>0</v>
      </c>
      <c r="H38" s="55">
        <f>K38-F38</f>
        <v>0</v>
      </c>
      <c r="I38" s="56">
        <f>J38+K38</f>
        <v>40000000</v>
      </c>
      <c r="J38" s="55">
        <f>70000000-30000000</f>
        <v>40000000</v>
      </c>
      <c r="K38" s="55"/>
      <c r="L38" s="121"/>
      <c r="M38" s="130"/>
      <c r="N38" s="130"/>
    </row>
    <row r="39" spans="1:26" ht="20.25">
      <c r="A39" s="12"/>
      <c r="B39" s="13"/>
      <c r="C39" s="16" t="s">
        <v>18</v>
      </c>
      <c r="D39" s="56"/>
      <c r="E39" s="94"/>
      <c r="F39" s="94"/>
      <c r="G39" s="55"/>
      <c r="H39" s="55"/>
      <c r="I39" s="56"/>
      <c r="J39" s="94"/>
      <c r="K39" s="94"/>
      <c r="L39" s="121"/>
      <c r="M39" s="130"/>
      <c r="N39" s="130"/>
    </row>
    <row r="40" spans="1:26" ht="35.1" customHeight="1">
      <c r="A40" s="12"/>
      <c r="B40" s="13"/>
      <c r="C40" s="21" t="s">
        <v>20</v>
      </c>
      <c r="D40" s="93">
        <f>E40+F40</f>
        <v>80000000</v>
      </c>
      <c r="E40" s="116">
        <f>70000000-30000000</f>
        <v>40000000</v>
      </c>
      <c r="F40" s="116">
        <f>10000000+30000000</f>
        <v>40000000</v>
      </c>
      <c r="G40" s="55">
        <v>0</v>
      </c>
      <c r="H40" s="55">
        <v>10000000</v>
      </c>
      <c r="I40" s="93">
        <f>J40+K40</f>
        <v>80000000</v>
      </c>
      <c r="J40" s="116">
        <f>70000000-30000000</f>
        <v>40000000</v>
      </c>
      <c r="K40" s="116">
        <f>10000000+30000000</f>
        <v>40000000</v>
      </c>
      <c r="L40" s="121"/>
      <c r="M40" s="130">
        <f>J40-E40</f>
        <v>0</v>
      </c>
      <c r="N40" s="130">
        <f>K40-F40</f>
        <v>0</v>
      </c>
    </row>
    <row r="41" spans="1:26" ht="28.7" customHeight="1">
      <c r="A41" s="32"/>
      <c r="B41" s="3"/>
      <c r="C41" s="21" t="s">
        <v>21</v>
      </c>
      <c r="D41" s="93">
        <f>E41+F41</f>
        <v>0</v>
      </c>
      <c r="E41" s="122"/>
      <c r="F41" s="122"/>
      <c r="G41" s="55">
        <f>J41-E41</f>
        <v>0</v>
      </c>
      <c r="H41" s="55">
        <f>K41-F41</f>
        <v>0</v>
      </c>
      <c r="I41" s="93">
        <f>J41+K41</f>
        <v>0</v>
      </c>
      <c r="J41" s="122"/>
      <c r="K41" s="122"/>
      <c r="L41" s="123"/>
      <c r="M41" s="130"/>
      <c r="N41" s="130"/>
    </row>
    <row r="42" spans="1:26" ht="25.5" customHeight="1">
      <c r="A42" s="25">
        <v>6</v>
      </c>
      <c r="B42" s="5">
        <v>1217310</v>
      </c>
      <c r="C42" s="6" t="s">
        <v>36</v>
      </c>
      <c r="D42" s="51">
        <f>E42+F42</f>
        <v>10820000</v>
      </c>
      <c r="E42" s="51">
        <f>E43+E44</f>
        <v>0</v>
      </c>
      <c r="F42" s="51">
        <f>F43+F44</f>
        <v>10820000</v>
      </c>
      <c r="G42" s="51">
        <f>G43+G44</f>
        <v>0</v>
      </c>
      <c r="H42" s="51">
        <f>H43+H44</f>
        <v>0</v>
      </c>
      <c r="I42" s="51">
        <f>J42+K42</f>
        <v>10820000</v>
      </c>
      <c r="J42" s="51">
        <f>J43+J44</f>
        <v>0</v>
      </c>
      <c r="K42" s="51">
        <f>K43+K44</f>
        <v>10820000</v>
      </c>
      <c r="L42" s="7"/>
      <c r="M42" s="130">
        <f>J42-E42</f>
        <v>0</v>
      </c>
      <c r="N42" s="130">
        <f>K42-F42</f>
        <v>0</v>
      </c>
    </row>
    <row r="43" spans="1:26" ht="20.25">
      <c r="A43" s="8"/>
      <c r="B43" s="9"/>
      <c r="C43" s="10" t="s">
        <v>37</v>
      </c>
      <c r="D43" s="54">
        <f>E43+F43</f>
        <v>9820000</v>
      </c>
      <c r="E43" s="100"/>
      <c r="F43" s="100">
        <f>9500000-4680000+5000000</f>
        <v>9820000</v>
      </c>
      <c r="G43" s="100">
        <f>E43-J43</f>
        <v>0</v>
      </c>
      <c r="H43" s="100">
        <v>1000000</v>
      </c>
      <c r="I43" s="54">
        <f>J43+K43</f>
        <v>10820000</v>
      </c>
      <c r="J43" s="100"/>
      <c r="K43" s="100">
        <f>9500000-4680000+5000000+1000000</f>
        <v>10820000</v>
      </c>
      <c r="L43" s="11"/>
      <c r="M43" s="130"/>
      <c r="N43" s="130"/>
    </row>
    <row r="44" spans="1:26" ht="20.25">
      <c r="A44" s="12"/>
      <c r="B44" s="13"/>
      <c r="C44" s="14" t="s">
        <v>17</v>
      </c>
      <c r="D44" s="56">
        <f>E44+F44</f>
        <v>1000000</v>
      </c>
      <c r="E44" s="101"/>
      <c r="F44" s="101">
        <v>1000000</v>
      </c>
      <c r="G44" s="100">
        <f t="shared" ref="G44:G50" si="10">E44-J44</f>
        <v>0</v>
      </c>
      <c r="H44" s="100">
        <v>-1000000</v>
      </c>
      <c r="I44" s="56">
        <f>J44+K44</f>
        <v>0</v>
      </c>
      <c r="J44" s="101"/>
      <c r="K44" s="101">
        <f>1000000-1000000</f>
        <v>0</v>
      </c>
      <c r="L44" s="15"/>
      <c r="M44" s="130"/>
      <c r="N44" s="130"/>
    </row>
    <row r="45" spans="1:26" ht="20.25">
      <c r="A45" s="12"/>
      <c r="B45" s="13"/>
      <c r="C45" s="16" t="s">
        <v>18</v>
      </c>
      <c r="D45" s="56"/>
      <c r="E45" s="94"/>
      <c r="F45" s="94"/>
      <c r="G45" s="100">
        <f t="shared" si="10"/>
        <v>0</v>
      </c>
      <c r="H45" s="100">
        <f t="shared" ref="H44:H50" si="11">F45-K45</f>
        <v>0</v>
      </c>
      <c r="I45" s="56"/>
      <c r="J45" s="94"/>
      <c r="K45" s="94"/>
      <c r="L45" s="20"/>
      <c r="M45" s="130"/>
      <c r="N45" s="130"/>
    </row>
    <row r="46" spans="1:26" ht="33" customHeight="1">
      <c r="A46" s="12"/>
      <c r="B46" s="13"/>
      <c r="C46" s="36" t="s">
        <v>19</v>
      </c>
      <c r="D46" s="93">
        <f t="shared" ref="D46:D52" si="12">E46+F46</f>
        <v>6320000</v>
      </c>
      <c r="E46" s="116"/>
      <c r="F46" s="116">
        <f>6000000-4680000+5000000</f>
        <v>6320000</v>
      </c>
      <c r="G46" s="100">
        <f t="shared" si="10"/>
        <v>0</v>
      </c>
      <c r="H46" s="100">
        <f t="shared" si="11"/>
        <v>0</v>
      </c>
      <c r="I46" s="93">
        <f t="shared" ref="I46:I52" si="13">J46+K46</f>
        <v>6320000</v>
      </c>
      <c r="J46" s="116"/>
      <c r="K46" s="116">
        <f>6000000-4680000+5000000</f>
        <v>6320000</v>
      </c>
      <c r="L46" s="15"/>
      <c r="M46" s="130"/>
      <c r="N46" s="130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54" customHeight="1">
      <c r="A47" s="12"/>
      <c r="B47" s="13"/>
      <c r="C47" s="38" t="s">
        <v>20</v>
      </c>
      <c r="D47" s="93">
        <f t="shared" si="12"/>
        <v>4500000</v>
      </c>
      <c r="E47" s="116"/>
      <c r="F47" s="116">
        <v>4500000</v>
      </c>
      <c r="G47" s="100">
        <f t="shared" si="10"/>
        <v>0</v>
      </c>
      <c r="H47" s="100">
        <f t="shared" si="11"/>
        <v>0</v>
      </c>
      <c r="I47" s="93">
        <f t="shared" si="13"/>
        <v>4500000</v>
      </c>
      <c r="J47" s="116"/>
      <c r="K47" s="116">
        <v>4500000</v>
      </c>
      <c r="L47" s="15"/>
      <c r="M47" s="130"/>
      <c r="N47" s="130"/>
    </row>
    <row r="48" spans="1:26" ht="20.25">
      <c r="A48" s="12"/>
      <c r="B48" s="13"/>
      <c r="C48" s="39"/>
      <c r="D48" s="93">
        <f t="shared" si="12"/>
        <v>0</v>
      </c>
      <c r="E48" s="116"/>
      <c r="F48" s="116"/>
      <c r="G48" s="100">
        <f t="shared" si="10"/>
        <v>0</v>
      </c>
      <c r="H48" s="100">
        <f t="shared" si="11"/>
        <v>0</v>
      </c>
      <c r="I48" s="93">
        <f t="shared" si="13"/>
        <v>0</v>
      </c>
      <c r="J48" s="116"/>
      <c r="K48" s="116"/>
      <c r="L48" s="20"/>
      <c r="M48" s="130"/>
      <c r="N48" s="130"/>
    </row>
    <row r="49" spans="1:14" ht="20.25">
      <c r="A49" s="12"/>
      <c r="B49" s="13"/>
      <c r="C49" s="40"/>
      <c r="D49" s="93">
        <f t="shared" si="12"/>
        <v>0</v>
      </c>
      <c r="E49" s="124"/>
      <c r="F49" s="116"/>
      <c r="G49" s="100">
        <f t="shared" si="10"/>
        <v>0</v>
      </c>
      <c r="H49" s="100">
        <f t="shared" si="11"/>
        <v>0</v>
      </c>
      <c r="I49" s="93">
        <f t="shared" si="13"/>
        <v>0</v>
      </c>
      <c r="J49" s="124"/>
      <c r="K49" s="116"/>
      <c r="L49" s="41"/>
      <c r="M49" s="130"/>
      <c r="N49" s="130"/>
    </row>
    <row r="50" spans="1:14" ht="20.25">
      <c r="A50" s="32"/>
      <c r="B50" s="3"/>
      <c r="C50" s="42"/>
      <c r="D50" s="97">
        <f t="shared" si="12"/>
        <v>0</v>
      </c>
      <c r="E50" s="125"/>
      <c r="F50" s="122"/>
      <c r="G50" s="100">
        <f t="shared" si="10"/>
        <v>0</v>
      </c>
      <c r="H50" s="100">
        <f t="shared" si="11"/>
        <v>0</v>
      </c>
      <c r="I50" s="97">
        <f t="shared" si="13"/>
        <v>0</v>
      </c>
      <c r="J50" s="125"/>
      <c r="K50" s="122"/>
      <c r="L50" s="43"/>
      <c r="M50" s="130"/>
      <c r="N50" s="130"/>
    </row>
    <row r="51" spans="1:14" ht="42" customHeight="1" thickBot="1">
      <c r="A51" s="25">
        <v>7</v>
      </c>
      <c r="B51" s="44">
        <v>1217363</v>
      </c>
      <c r="C51" s="45" t="s">
        <v>39</v>
      </c>
      <c r="D51" s="51">
        <f t="shared" si="12"/>
        <v>0</v>
      </c>
      <c r="E51" s="51">
        <f>E52+0</f>
        <v>0</v>
      </c>
      <c r="F51" s="51">
        <f>F52+0</f>
        <v>0</v>
      </c>
      <c r="G51" s="51">
        <f>G52+0</f>
        <v>0</v>
      </c>
      <c r="H51" s="51">
        <f>H52+0</f>
        <v>0</v>
      </c>
      <c r="I51" s="51">
        <f t="shared" si="13"/>
        <v>0</v>
      </c>
      <c r="J51" s="51">
        <f>J52+0</f>
        <v>0</v>
      </c>
      <c r="K51" s="51">
        <f>K52+0</f>
        <v>0</v>
      </c>
      <c r="L51" s="7"/>
      <c r="M51" s="130">
        <f>J51-E51</f>
        <v>0</v>
      </c>
      <c r="N51" s="130">
        <f>K51-F51</f>
        <v>0</v>
      </c>
    </row>
    <row r="52" spans="1:14" ht="20.25">
      <c r="A52" s="8"/>
      <c r="B52" s="9"/>
      <c r="C52" s="10" t="s">
        <v>40</v>
      </c>
      <c r="D52" s="54">
        <f t="shared" si="12"/>
        <v>0</v>
      </c>
      <c r="E52" s="103"/>
      <c r="F52" s="103"/>
      <c r="G52" s="53">
        <f>J52-E52</f>
        <v>0</v>
      </c>
      <c r="H52" s="53">
        <f>K52-F52</f>
        <v>0</v>
      </c>
      <c r="I52" s="54">
        <f t="shared" si="13"/>
        <v>0</v>
      </c>
      <c r="J52" s="103"/>
      <c r="K52" s="103"/>
      <c r="L52" s="11"/>
      <c r="M52" s="130"/>
      <c r="N52" s="130"/>
    </row>
    <row r="53" spans="1:14" ht="20.25">
      <c r="A53" s="12"/>
      <c r="B53" s="13"/>
      <c r="C53" s="16" t="s">
        <v>18</v>
      </c>
      <c r="D53" s="56"/>
      <c r="E53" s="94"/>
      <c r="F53" s="94"/>
      <c r="G53" s="109"/>
      <c r="H53" s="109"/>
      <c r="I53" s="56"/>
      <c r="J53" s="94"/>
      <c r="K53" s="94"/>
      <c r="L53" s="20"/>
      <c r="M53" s="130"/>
      <c r="N53" s="130"/>
    </row>
    <row r="54" spans="1:14" ht="33.75" customHeight="1" thickBot="1">
      <c r="A54" s="32"/>
      <c r="B54" s="3"/>
      <c r="C54" s="46" t="s">
        <v>41</v>
      </c>
      <c r="D54" s="97">
        <f>E54+F54</f>
        <v>0</v>
      </c>
      <c r="E54" s="98"/>
      <c r="F54" s="98"/>
      <c r="G54" s="118">
        <f>J54-E54</f>
        <v>0</v>
      </c>
      <c r="H54" s="118">
        <f>K54-F54</f>
        <v>0</v>
      </c>
      <c r="I54" s="97">
        <f>J54+K54</f>
        <v>0</v>
      </c>
      <c r="J54" s="98"/>
      <c r="K54" s="98"/>
      <c r="L54" s="35"/>
      <c r="M54" s="130"/>
      <c r="N54" s="130"/>
    </row>
    <row r="55" spans="1:14" ht="21" thickBot="1">
      <c r="A55" s="25">
        <v>8</v>
      </c>
      <c r="B55" s="5">
        <v>1216011</v>
      </c>
      <c r="C55" s="6" t="s">
        <v>42</v>
      </c>
      <c r="D55" s="104">
        <f t="shared" ref="D55:K55" si="14">D56+D57+D58</f>
        <v>6500000</v>
      </c>
      <c r="E55" s="104">
        <f t="shared" si="14"/>
        <v>0</v>
      </c>
      <c r="F55" s="104">
        <f t="shared" si="14"/>
        <v>6500000</v>
      </c>
      <c r="G55" s="104">
        <f t="shared" si="14"/>
        <v>0</v>
      </c>
      <c r="H55" s="104">
        <f t="shared" si="14"/>
        <v>0</v>
      </c>
      <c r="I55" s="104">
        <f t="shared" si="14"/>
        <v>6500000</v>
      </c>
      <c r="J55" s="104">
        <f t="shared" si="14"/>
        <v>0</v>
      </c>
      <c r="K55" s="104">
        <f t="shared" si="14"/>
        <v>6500000</v>
      </c>
      <c r="L55" s="7"/>
      <c r="M55" s="130"/>
      <c r="N55" s="130"/>
    </row>
    <row r="56" spans="1:14" ht="36">
      <c r="A56" s="8"/>
      <c r="B56" s="9"/>
      <c r="C56" s="10" t="s">
        <v>43</v>
      </c>
      <c r="D56" s="54">
        <f>E56+F56</f>
        <v>5000000</v>
      </c>
      <c r="E56" s="53"/>
      <c r="F56" s="53">
        <v>5000000</v>
      </c>
      <c r="G56" s="53">
        <f t="shared" ref="G56:H58" si="15">J56-E56</f>
        <v>0</v>
      </c>
      <c r="H56" s="53">
        <f t="shared" si="15"/>
        <v>0</v>
      </c>
      <c r="I56" s="54">
        <f>J56+K56</f>
        <v>5000000</v>
      </c>
      <c r="J56" s="53"/>
      <c r="K56" s="53">
        <v>5000000</v>
      </c>
      <c r="L56" s="11"/>
      <c r="M56" s="130"/>
      <c r="N56" s="130"/>
    </row>
    <row r="57" spans="1:14" ht="36">
      <c r="A57" s="8"/>
      <c r="B57" s="9"/>
      <c r="C57" s="10" t="s">
        <v>103</v>
      </c>
      <c r="D57" s="54">
        <f>E57+F57</f>
        <v>1000000</v>
      </c>
      <c r="E57" s="53"/>
      <c r="F57" s="53">
        <v>1000000</v>
      </c>
      <c r="G57" s="53">
        <f t="shared" si="15"/>
        <v>0</v>
      </c>
      <c r="H57" s="53">
        <f t="shared" si="15"/>
        <v>0</v>
      </c>
      <c r="I57" s="54">
        <f>J57+K57</f>
        <v>1000000</v>
      </c>
      <c r="J57" s="53"/>
      <c r="K57" s="53">
        <v>1000000</v>
      </c>
      <c r="L57" s="11"/>
      <c r="M57" s="130"/>
      <c r="N57" s="130"/>
    </row>
    <row r="58" spans="1:14" ht="20.25">
      <c r="A58" s="12"/>
      <c r="B58" s="13"/>
      <c r="C58" s="10" t="s">
        <v>104</v>
      </c>
      <c r="D58" s="56">
        <f>E58+F58</f>
        <v>500000</v>
      </c>
      <c r="E58" s="55"/>
      <c r="F58" s="55">
        <v>500000</v>
      </c>
      <c r="G58" s="55">
        <f t="shared" si="15"/>
        <v>0</v>
      </c>
      <c r="H58" s="55">
        <f t="shared" si="15"/>
        <v>0</v>
      </c>
      <c r="I58" s="56">
        <f>J58+K58</f>
        <v>500000</v>
      </c>
      <c r="J58" s="55"/>
      <c r="K58" s="55">
        <v>500000</v>
      </c>
      <c r="L58" s="15"/>
      <c r="M58" s="130"/>
      <c r="N58" s="130"/>
    </row>
    <row r="59" spans="1:14" ht="20.25">
      <c r="A59" s="12"/>
      <c r="B59" s="13"/>
      <c r="C59" s="48" t="s">
        <v>18</v>
      </c>
      <c r="D59" s="56"/>
      <c r="E59" s="116"/>
      <c r="F59" s="116"/>
      <c r="G59" s="55"/>
      <c r="H59" s="55"/>
      <c r="I59" s="56"/>
      <c r="J59" s="116"/>
      <c r="K59" s="116"/>
      <c r="L59" s="15"/>
      <c r="M59" s="130"/>
      <c r="N59" s="130"/>
    </row>
    <row r="60" spans="1:14" ht="44.25" customHeight="1">
      <c r="A60" s="12"/>
      <c r="B60" s="13"/>
      <c r="C60" s="28" t="s">
        <v>44</v>
      </c>
      <c r="D60" s="93">
        <f t="shared" ref="D60:D65" si="16">E60+F60</f>
        <v>6500000</v>
      </c>
      <c r="E60" s="109"/>
      <c r="F60" s="109">
        <v>6500000</v>
      </c>
      <c r="G60" s="109">
        <f t="shared" ref="G60:H63" si="17">J60-E60</f>
        <v>0</v>
      </c>
      <c r="H60" s="109">
        <f t="shared" si="17"/>
        <v>0</v>
      </c>
      <c r="I60" s="93">
        <f t="shared" ref="I60:I65" si="18">J60+K60</f>
        <v>6500000</v>
      </c>
      <c r="J60" s="109"/>
      <c r="K60" s="109">
        <v>6500000</v>
      </c>
      <c r="L60" s="20"/>
      <c r="M60" s="130"/>
      <c r="N60" s="130"/>
    </row>
    <row r="61" spans="1:14" ht="23.25" customHeight="1">
      <c r="A61" s="12"/>
      <c r="B61" s="13"/>
      <c r="C61" s="49"/>
      <c r="D61" s="93">
        <f t="shared" si="16"/>
        <v>0</v>
      </c>
      <c r="E61" s="109"/>
      <c r="F61" s="109"/>
      <c r="G61" s="109">
        <f t="shared" si="17"/>
        <v>0</v>
      </c>
      <c r="H61" s="109">
        <f t="shared" si="17"/>
        <v>0</v>
      </c>
      <c r="I61" s="93">
        <f t="shared" si="18"/>
        <v>0</v>
      </c>
      <c r="J61" s="109"/>
      <c r="K61" s="109"/>
      <c r="L61" s="15"/>
      <c r="M61" s="130"/>
      <c r="N61" s="130"/>
    </row>
    <row r="62" spans="1:14" ht="20.25">
      <c r="A62" s="12"/>
      <c r="B62" s="13"/>
      <c r="C62" s="19"/>
      <c r="D62" s="93">
        <f t="shared" si="16"/>
        <v>0</v>
      </c>
      <c r="E62" s="109"/>
      <c r="F62" s="109"/>
      <c r="G62" s="109">
        <f t="shared" si="17"/>
        <v>0</v>
      </c>
      <c r="H62" s="109">
        <f t="shared" si="17"/>
        <v>0</v>
      </c>
      <c r="I62" s="93">
        <f t="shared" si="18"/>
        <v>0</v>
      </c>
      <c r="J62" s="109"/>
      <c r="K62" s="109"/>
      <c r="L62" s="15"/>
      <c r="M62" s="130"/>
      <c r="N62" s="130"/>
    </row>
    <row r="63" spans="1:14" ht="20.25">
      <c r="A63" s="32"/>
      <c r="B63" s="3"/>
      <c r="C63" s="42"/>
      <c r="D63" s="97">
        <f t="shared" si="16"/>
        <v>0</v>
      </c>
      <c r="E63" s="118"/>
      <c r="F63" s="118"/>
      <c r="G63" s="118">
        <f t="shared" si="17"/>
        <v>0</v>
      </c>
      <c r="H63" s="118">
        <f t="shared" si="17"/>
        <v>0</v>
      </c>
      <c r="I63" s="97">
        <f t="shared" si="18"/>
        <v>0</v>
      </c>
      <c r="J63" s="118"/>
      <c r="K63" s="118"/>
      <c r="L63" s="35"/>
      <c r="M63" s="130"/>
      <c r="N63" s="130"/>
    </row>
    <row r="64" spans="1:14" ht="20.25">
      <c r="A64" s="25">
        <v>9</v>
      </c>
      <c r="B64" s="5">
        <v>1216015</v>
      </c>
      <c r="C64" s="6" t="s">
        <v>45</v>
      </c>
      <c r="D64" s="51">
        <f t="shared" si="16"/>
        <v>8000000</v>
      </c>
      <c r="E64" s="51">
        <f>E65+0</f>
        <v>0</v>
      </c>
      <c r="F64" s="51">
        <f>F65+0</f>
        <v>8000000</v>
      </c>
      <c r="G64" s="51">
        <f>G65+0</f>
        <v>0</v>
      </c>
      <c r="H64" s="51">
        <f>H65+0</f>
        <v>0</v>
      </c>
      <c r="I64" s="51">
        <f t="shared" si="18"/>
        <v>8000000</v>
      </c>
      <c r="J64" s="51">
        <f>J65+0</f>
        <v>0</v>
      </c>
      <c r="K64" s="51">
        <f>K65+0</f>
        <v>8000000</v>
      </c>
      <c r="L64" s="7"/>
      <c r="M64" s="130">
        <f>J64-E64</f>
        <v>0</v>
      </c>
      <c r="N64" s="130">
        <f>K64-F64</f>
        <v>0</v>
      </c>
    </row>
    <row r="65" spans="1:14" ht="20.25">
      <c r="A65" s="8"/>
      <c r="B65" s="9"/>
      <c r="C65" s="10" t="s">
        <v>46</v>
      </c>
      <c r="D65" s="54">
        <f t="shared" si="16"/>
        <v>8000000</v>
      </c>
      <c r="E65" s="103"/>
      <c r="F65" s="103">
        <f>10000000-2000000</f>
        <v>8000000</v>
      </c>
      <c r="G65" s="53">
        <f>J65-E65</f>
        <v>0</v>
      </c>
      <c r="H65" s="53">
        <v>0</v>
      </c>
      <c r="I65" s="54">
        <f t="shared" si="18"/>
        <v>8000000</v>
      </c>
      <c r="J65" s="103"/>
      <c r="K65" s="103">
        <f>10000000-2000000</f>
        <v>8000000</v>
      </c>
      <c r="L65" s="34"/>
      <c r="M65" s="130"/>
      <c r="N65" s="130"/>
    </row>
    <row r="66" spans="1:14" ht="20.25">
      <c r="A66" s="12"/>
      <c r="B66" s="13"/>
      <c r="C66" s="16" t="s">
        <v>18</v>
      </c>
      <c r="D66" s="56"/>
      <c r="E66" s="94"/>
      <c r="F66" s="94"/>
      <c r="G66" s="109"/>
      <c r="H66" s="109"/>
      <c r="I66" s="56"/>
      <c r="J66" s="94"/>
      <c r="K66" s="94"/>
      <c r="L66" s="13"/>
      <c r="M66" s="130"/>
      <c r="N66" s="130"/>
    </row>
    <row r="67" spans="1:14" ht="41.25" customHeight="1">
      <c r="A67" s="32"/>
      <c r="B67" s="3"/>
      <c r="C67" s="28" t="s">
        <v>44</v>
      </c>
      <c r="D67" s="97">
        <f t="shared" ref="D67:D76" si="19">E67+F67</f>
        <v>8000000</v>
      </c>
      <c r="E67" s="118"/>
      <c r="F67" s="118">
        <f>10000000-2000000</f>
        <v>8000000</v>
      </c>
      <c r="G67" s="118">
        <f>J67-E67</f>
        <v>0</v>
      </c>
      <c r="H67" s="118">
        <v>0</v>
      </c>
      <c r="I67" s="97">
        <f>J67+K67</f>
        <v>8000000</v>
      </c>
      <c r="J67" s="118"/>
      <c r="K67" s="118">
        <f>10000000-2000000</f>
        <v>8000000</v>
      </c>
      <c r="L67" s="33"/>
      <c r="M67" s="130"/>
      <c r="N67" s="130"/>
    </row>
    <row r="68" spans="1:14" ht="39.4" customHeight="1">
      <c r="A68" s="4">
        <v>10</v>
      </c>
      <c r="B68" s="5">
        <v>1216030</v>
      </c>
      <c r="C68" s="6" t="s">
        <v>47</v>
      </c>
      <c r="D68" s="51">
        <f t="shared" si="19"/>
        <v>144945000</v>
      </c>
      <c r="E68" s="51">
        <f>E69+E70+E71+E72+E73+E74+E75+E76</f>
        <v>143991600</v>
      </c>
      <c r="F68" s="51">
        <f>F69+F70+F71+F72+F73+F74+F75+F76</f>
        <v>953400</v>
      </c>
      <c r="G68" s="51">
        <f>G69+G70+G71+G72+G73+G74+G75+G76</f>
        <v>379900</v>
      </c>
      <c r="H68" s="51">
        <f>H69+H70+H71+H72+H73+H74+H75+H76</f>
        <v>0</v>
      </c>
      <c r="I68" s="51">
        <f>J68+K68</f>
        <v>145324900</v>
      </c>
      <c r="J68" s="51">
        <f>J69+J70+J71+J72+J73+J74+J75+J76</f>
        <v>144371500</v>
      </c>
      <c r="K68" s="51">
        <f>K69+K70+K71+K72+K73+K74+K75+K76</f>
        <v>953400</v>
      </c>
      <c r="L68" s="7" t="s">
        <v>113</v>
      </c>
      <c r="M68" s="130">
        <f>J68-E68</f>
        <v>379900</v>
      </c>
      <c r="N68" s="130">
        <f>K68-F68</f>
        <v>0</v>
      </c>
    </row>
    <row r="69" spans="1:14" ht="20.25">
      <c r="A69" s="8"/>
      <c r="B69" s="52"/>
      <c r="C69" s="10" t="s">
        <v>48</v>
      </c>
      <c r="D69" s="54">
        <f t="shared" si="19"/>
        <v>780000</v>
      </c>
      <c r="E69" s="53">
        <f>2080000-1300000</f>
        <v>780000</v>
      </c>
      <c r="F69" s="53"/>
      <c r="G69" s="55">
        <f>J69-E69</f>
        <v>0</v>
      </c>
      <c r="H69" s="53">
        <f t="shared" ref="G69:H76" si="20">K69-F69</f>
        <v>0</v>
      </c>
      <c r="I69" s="54">
        <f>J69+K69</f>
        <v>780000</v>
      </c>
      <c r="J69" s="53">
        <f>2080000-1300000</f>
        <v>780000</v>
      </c>
      <c r="K69" s="53"/>
      <c r="L69" s="54"/>
      <c r="M69" s="130"/>
      <c r="N69" s="130"/>
    </row>
    <row r="70" spans="1:14" ht="36">
      <c r="A70" s="12"/>
      <c r="B70" s="13"/>
      <c r="C70" s="14" t="s">
        <v>49</v>
      </c>
      <c r="D70" s="56">
        <f t="shared" si="19"/>
        <v>37300000</v>
      </c>
      <c r="E70" s="55">
        <v>37300000</v>
      </c>
      <c r="F70" s="55"/>
      <c r="G70" s="55">
        <f t="shared" si="20"/>
        <v>0</v>
      </c>
      <c r="H70" s="55">
        <f t="shared" si="20"/>
        <v>0</v>
      </c>
      <c r="I70" s="56">
        <f t="shared" ref="I70:I76" si="21">J70+K70</f>
        <v>37300000</v>
      </c>
      <c r="J70" s="55">
        <v>37300000</v>
      </c>
      <c r="K70" s="55"/>
      <c r="L70" s="56"/>
      <c r="M70" s="130"/>
      <c r="N70" s="130"/>
    </row>
    <row r="71" spans="1:14" ht="36">
      <c r="A71" s="12"/>
      <c r="B71" s="13"/>
      <c r="C71" s="14" t="s">
        <v>50</v>
      </c>
      <c r="D71" s="56">
        <f t="shared" si="19"/>
        <v>9400000</v>
      </c>
      <c r="E71" s="55">
        <v>9400000</v>
      </c>
      <c r="F71" s="55"/>
      <c r="G71" s="55">
        <f t="shared" si="20"/>
        <v>0</v>
      </c>
      <c r="H71" s="55">
        <f t="shared" si="20"/>
        <v>0</v>
      </c>
      <c r="I71" s="56">
        <f t="shared" si="21"/>
        <v>9400000</v>
      </c>
      <c r="J71" s="55">
        <v>9400000</v>
      </c>
      <c r="K71" s="55"/>
      <c r="L71" s="56"/>
      <c r="M71" s="130"/>
      <c r="N71" s="130"/>
    </row>
    <row r="72" spans="1:14" ht="20.25">
      <c r="A72" s="12"/>
      <c r="B72" s="13"/>
      <c r="C72" s="14" t="s">
        <v>51</v>
      </c>
      <c r="D72" s="56">
        <f t="shared" si="19"/>
        <v>26000000</v>
      </c>
      <c r="E72" s="55">
        <v>26000000</v>
      </c>
      <c r="F72" s="55"/>
      <c r="G72" s="55">
        <f t="shared" si="20"/>
        <v>0</v>
      </c>
      <c r="H72" s="55">
        <f t="shared" si="20"/>
        <v>0</v>
      </c>
      <c r="I72" s="56">
        <f t="shared" si="21"/>
        <v>26000000</v>
      </c>
      <c r="J72" s="55">
        <v>26000000</v>
      </c>
      <c r="K72" s="55"/>
      <c r="L72" s="56"/>
      <c r="M72" s="130"/>
      <c r="N72" s="130"/>
    </row>
    <row r="73" spans="1:14" ht="20.25">
      <c r="A73" s="12"/>
      <c r="B73" s="13"/>
      <c r="C73" s="14" t="s">
        <v>52</v>
      </c>
      <c r="D73" s="56">
        <f t="shared" si="19"/>
        <v>34000000</v>
      </c>
      <c r="E73" s="55">
        <v>34000000</v>
      </c>
      <c r="F73" s="55"/>
      <c r="G73" s="55">
        <f t="shared" si="20"/>
        <v>0</v>
      </c>
      <c r="H73" s="55">
        <f t="shared" si="20"/>
        <v>0</v>
      </c>
      <c r="I73" s="56">
        <f t="shared" si="21"/>
        <v>34000000</v>
      </c>
      <c r="J73" s="55">
        <v>34000000</v>
      </c>
      <c r="K73" s="55"/>
      <c r="L73" s="56"/>
      <c r="M73" s="130"/>
      <c r="N73" s="130"/>
    </row>
    <row r="74" spans="1:14" ht="20.25">
      <c r="A74" s="12"/>
      <c r="B74" s="13"/>
      <c r="C74" s="14" t="s">
        <v>53</v>
      </c>
      <c r="D74" s="56">
        <f t="shared" si="19"/>
        <v>28810000</v>
      </c>
      <c r="E74" s="55">
        <f>29660000+650000+500000-2000000</f>
        <v>28810000</v>
      </c>
      <c r="F74" s="55"/>
      <c r="G74" s="55">
        <v>180000</v>
      </c>
      <c r="H74" s="55">
        <f t="shared" si="20"/>
        <v>0</v>
      </c>
      <c r="I74" s="56">
        <f t="shared" si="21"/>
        <v>28990000</v>
      </c>
      <c r="J74" s="55">
        <f>29660000+650000+500000-2000000+180000</f>
        <v>28990000</v>
      </c>
      <c r="K74" s="55"/>
      <c r="L74" s="56"/>
      <c r="M74" s="130"/>
      <c r="N74" s="130"/>
    </row>
    <row r="75" spans="1:14" ht="20.25">
      <c r="A75" s="12"/>
      <c r="B75" s="13"/>
      <c r="C75" s="14" t="s">
        <v>54</v>
      </c>
      <c r="D75" s="56">
        <f t="shared" si="19"/>
        <v>6100000</v>
      </c>
      <c r="E75" s="55">
        <v>5699700</v>
      </c>
      <c r="F75" s="55">
        <v>400300</v>
      </c>
      <c r="G75" s="55">
        <v>199900</v>
      </c>
      <c r="H75" s="55">
        <f t="shared" si="20"/>
        <v>0</v>
      </c>
      <c r="I75" s="56">
        <f t="shared" si="21"/>
        <v>6299900</v>
      </c>
      <c r="J75" s="55">
        <f>5699700+199900</f>
        <v>5899600</v>
      </c>
      <c r="K75" s="55">
        <v>400300</v>
      </c>
      <c r="L75" s="56"/>
      <c r="M75" s="130"/>
      <c r="N75" s="130"/>
    </row>
    <row r="76" spans="1:14" ht="20.25">
      <c r="A76" s="12"/>
      <c r="B76" s="13"/>
      <c r="C76" s="14" t="s">
        <v>55</v>
      </c>
      <c r="D76" s="56">
        <f t="shared" si="19"/>
        <v>2555000</v>
      </c>
      <c r="E76" s="55">
        <f>1900000+101900</f>
        <v>2001900</v>
      </c>
      <c r="F76" s="55">
        <f>500000+53100</f>
        <v>553100</v>
      </c>
      <c r="G76" s="55">
        <v>0</v>
      </c>
      <c r="H76" s="55">
        <f t="shared" si="20"/>
        <v>0</v>
      </c>
      <c r="I76" s="56">
        <f t="shared" si="21"/>
        <v>2555000</v>
      </c>
      <c r="J76" s="55">
        <f>1900000+101900</f>
        <v>2001900</v>
      </c>
      <c r="K76" s="55">
        <f>500000+53100</f>
        <v>553100</v>
      </c>
      <c r="L76" s="56"/>
      <c r="M76" s="130"/>
      <c r="N76" s="130"/>
    </row>
    <row r="77" spans="1:14" ht="20.25">
      <c r="A77" s="12"/>
      <c r="B77" s="13"/>
      <c r="C77" s="16" t="s">
        <v>18</v>
      </c>
      <c r="D77" s="56"/>
      <c r="E77" s="94"/>
      <c r="F77" s="94"/>
      <c r="G77" s="55"/>
      <c r="H77" s="55"/>
      <c r="I77" s="56"/>
      <c r="J77" s="94"/>
      <c r="K77" s="94"/>
      <c r="L77" s="17"/>
      <c r="M77" s="130"/>
      <c r="N77" s="130"/>
    </row>
    <row r="78" spans="1:14" ht="31.5" customHeight="1">
      <c r="A78" s="12"/>
      <c r="B78" s="13"/>
      <c r="C78" s="36" t="s">
        <v>19</v>
      </c>
      <c r="D78" s="93">
        <f t="shared" ref="D78:D86" si="22">E78+F78</f>
        <v>90405000</v>
      </c>
      <c r="E78" s="109">
        <v>89504700</v>
      </c>
      <c r="F78" s="109">
        <v>900300</v>
      </c>
      <c r="G78" s="109">
        <v>379900</v>
      </c>
      <c r="H78" s="109">
        <f>K78-F78</f>
        <v>0</v>
      </c>
      <c r="I78" s="93">
        <f t="shared" ref="I78:I86" si="23">J78+K78</f>
        <v>90784900</v>
      </c>
      <c r="J78" s="109">
        <f>89504700+379900</f>
        <v>89884600</v>
      </c>
      <c r="K78" s="109">
        <v>900300</v>
      </c>
      <c r="L78" s="57"/>
      <c r="M78" s="130">
        <f>J78-E78</f>
        <v>379900</v>
      </c>
      <c r="N78" s="130">
        <f>K78-F78</f>
        <v>0</v>
      </c>
    </row>
    <row r="79" spans="1:14" ht="30.75" customHeight="1">
      <c r="A79" s="12"/>
      <c r="B79" s="13"/>
      <c r="C79" s="26" t="s">
        <v>20</v>
      </c>
      <c r="D79" s="93">
        <f t="shared" si="22"/>
        <v>0</v>
      </c>
      <c r="E79" s="109"/>
      <c r="F79" s="109"/>
      <c r="G79" s="109">
        <f t="shared" ref="G79:G86" si="24">J79-E79</f>
        <v>0</v>
      </c>
      <c r="H79" s="109">
        <f t="shared" ref="H79:H86" si="25">K79-F79</f>
        <v>0</v>
      </c>
      <c r="I79" s="93">
        <f t="shared" si="23"/>
        <v>0</v>
      </c>
      <c r="J79" s="109"/>
      <c r="K79" s="109"/>
      <c r="L79" s="57"/>
      <c r="M79" s="130"/>
      <c r="N79" s="130"/>
    </row>
    <row r="80" spans="1:14" ht="27" customHeight="1">
      <c r="A80" s="12"/>
      <c r="B80" s="13"/>
      <c r="C80" s="26" t="s">
        <v>24</v>
      </c>
      <c r="D80" s="93">
        <f t="shared" si="22"/>
        <v>7385000</v>
      </c>
      <c r="E80" s="109">
        <v>7385000</v>
      </c>
      <c r="F80" s="109"/>
      <c r="G80" s="109">
        <f t="shared" si="24"/>
        <v>0</v>
      </c>
      <c r="H80" s="109">
        <f t="shared" si="25"/>
        <v>0</v>
      </c>
      <c r="I80" s="93">
        <f t="shared" si="23"/>
        <v>7385000</v>
      </c>
      <c r="J80" s="109">
        <v>7385000</v>
      </c>
      <c r="K80" s="109"/>
      <c r="L80" s="57"/>
      <c r="M80" s="130"/>
      <c r="N80" s="130"/>
    </row>
    <row r="81" spans="1:14" ht="28.5" customHeight="1">
      <c r="A81" s="12"/>
      <c r="B81" s="13"/>
      <c r="C81" s="26" t="s">
        <v>101</v>
      </c>
      <c r="D81" s="93">
        <f t="shared" si="22"/>
        <v>0</v>
      </c>
      <c r="E81" s="109"/>
      <c r="F81" s="109"/>
      <c r="G81" s="109">
        <f t="shared" si="24"/>
        <v>0</v>
      </c>
      <c r="H81" s="109">
        <f t="shared" si="25"/>
        <v>0</v>
      </c>
      <c r="I81" s="93">
        <f t="shared" si="23"/>
        <v>0</v>
      </c>
      <c r="J81" s="109"/>
      <c r="K81" s="109"/>
      <c r="L81" s="57"/>
      <c r="M81" s="130"/>
      <c r="N81" s="130"/>
    </row>
    <row r="82" spans="1:14" ht="29.25" customHeight="1">
      <c r="A82" s="12"/>
      <c r="B82" s="13"/>
      <c r="C82" s="26" t="s">
        <v>105</v>
      </c>
      <c r="D82" s="93">
        <f t="shared" si="22"/>
        <v>37300000</v>
      </c>
      <c r="E82" s="109">
        <v>37300000</v>
      </c>
      <c r="F82" s="109"/>
      <c r="G82" s="109">
        <f t="shared" si="24"/>
        <v>0</v>
      </c>
      <c r="H82" s="109">
        <f t="shared" si="25"/>
        <v>0</v>
      </c>
      <c r="I82" s="93">
        <f t="shared" si="23"/>
        <v>37300000</v>
      </c>
      <c r="J82" s="109">
        <v>37300000</v>
      </c>
      <c r="K82" s="109"/>
      <c r="L82" s="57"/>
      <c r="M82" s="130"/>
      <c r="N82" s="130"/>
    </row>
    <row r="83" spans="1:14" ht="26.25" customHeight="1">
      <c r="A83" s="12"/>
      <c r="B83" s="13"/>
      <c r="C83" s="26" t="s">
        <v>28</v>
      </c>
      <c r="D83" s="93">
        <f t="shared" si="22"/>
        <v>8200000</v>
      </c>
      <c r="E83" s="109">
        <v>8200000</v>
      </c>
      <c r="F83" s="109"/>
      <c r="G83" s="109">
        <f t="shared" si="24"/>
        <v>0</v>
      </c>
      <c r="H83" s="109">
        <f t="shared" si="25"/>
        <v>0</v>
      </c>
      <c r="I83" s="93">
        <f t="shared" si="23"/>
        <v>8200000</v>
      </c>
      <c r="J83" s="109">
        <v>8200000</v>
      </c>
      <c r="K83" s="109"/>
      <c r="L83" s="57"/>
      <c r="M83" s="130"/>
      <c r="N83" s="130"/>
    </row>
    <row r="84" spans="1:14" ht="33" customHeight="1">
      <c r="A84" s="12"/>
      <c r="B84" s="13"/>
      <c r="C84" s="26" t="s">
        <v>21</v>
      </c>
      <c r="D84" s="93">
        <f t="shared" si="22"/>
        <v>155000</v>
      </c>
      <c r="E84" s="109">
        <v>101900</v>
      </c>
      <c r="F84" s="109">
        <v>53100</v>
      </c>
      <c r="G84" s="109">
        <f t="shared" si="24"/>
        <v>0</v>
      </c>
      <c r="H84" s="109">
        <f t="shared" si="25"/>
        <v>0</v>
      </c>
      <c r="I84" s="93">
        <f t="shared" si="23"/>
        <v>155000</v>
      </c>
      <c r="J84" s="109">
        <v>101900</v>
      </c>
      <c r="K84" s="109">
        <v>53100</v>
      </c>
      <c r="L84" s="41"/>
      <c r="M84" s="130"/>
      <c r="N84" s="130"/>
    </row>
    <row r="85" spans="1:14" ht="27.75" customHeight="1">
      <c r="A85" s="12"/>
      <c r="B85" s="13"/>
      <c r="C85" s="26" t="s">
        <v>102</v>
      </c>
      <c r="D85" s="93">
        <f t="shared" si="22"/>
        <v>1500000</v>
      </c>
      <c r="E85" s="109">
        <v>1500000</v>
      </c>
      <c r="F85" s="109"/>
      <c r="G85" s="109">
        <f t="shared" si="24"/>
        <v>0</v>
      </c>
      <c r="H85" s="109">
        <f t="shared" si="25"/>
        <v>0</v>
      </c>
      <c r="I85" s="93">
        <f t="shared" si="23"/>
        <v>1500000</v>
      </c>
      <c r="J85" s="109">
        <v>1500000</v>
      </c>
      <c r="K85" s="109"/>
      <c r="L85" s="41"/>
      <c r="M85" s="130"/>
      <c r="N85" s="130"/>
    </row>
    <row r="86" spans="1:14" ht="34.5" customHeight="1">
      <c r="A86" s="22"/>
      <c r="B86" s="23"/>
      <c r="C86" s="58" t="s">
        <v>56</v>
      </c>
      <c r="D86" s="106">
        <f t="shared" si="22"/>
        <v>0</v>
      </c>
      <c r="E86" s="119"/>
      <c r="F86" s="119"/>
      <c r="G86" s="109">
        <f t="shared" si="24"/>
        <v>0</v>
      </c>
      <c r="H86" s="109">
        <f t="shared" si="25"/>
        <v>0</v>
      </c>
      <c r="I86" s="106">
        <f t="shared" si="23"/>
        <v>0</v>
      </c>
      <c r="J86" s="119"/>
      <c r="K86" s="119"/>
      <c r="L86" s="59"/>
      <c r="M86" s="130"/>
      <c r="N86" s="130"/>
    </row>
    <row r="87" spans="1:14" ht="36">
      <c r="A87" s="4">
        <v>11</v>
      </c>
      <c r="B87" s="5">
        <v>1210160</v>
      </c>
      <c r="C87" s="60" t="s">
        <v>57</v>
      </c>
      <c r="D87" s="104">
        <f t="shared" ref="D87:K87" si="26">D88+D89+D90</f>
        <v>18422300</v>
      </c>
      <c r="E87" s="51">
        <f t="shared" si="26"/>
        <v>18372300</v>
      </c>
      <c r="F87" s="51">
        <f t="shared" si="26"/>
        <v>50000</v>
      </c>
      <c r="G87" s="51">
        <f t="shared" si="26"/>
        <v>0</v>
      </c>
      <c r="H87" s="51">
        <f t="shared" si="26"/>
        <v>0</v>
      </c>
      <c r="I87" s="51">
        <f t="shared" si="26"/>
        <v>18422300</v>
      </c>
      <c r="J87" s="51">
        <f t="shared" si="26"/>
        <v>18372300</v>
      </c>
      <c r="K87" s="51">
        <f t="shared" si="26"/>
        <v>50000</v>
      </c>
      <c r="L87" s="7"/>
      <c r="M87" s="130">
        <f>J87-E87</f>
        <v>0</v>
      </c>
      <c r="N87" s="130">
        <f>K87-F87</f>
        <v>0</v>
      </c>
    </row>
    <row r="88" spans="1:14" ht="30.75">
      <c r="A88" s="8"/>
      <c r="B88" s="9"/>
      <c r="C88" s="61" t="s">
        <v>58</v>
      </c>
      <c r="D88" s="54">
        <f>E88+F88</f>
        <v>16664800</v>
      </c>
      <c r="E88" s="53">
        <v>16664800</v>
      </c>
      <c r="F88" s="53"/>
      <c r="G88" s="53">
        <f t="shared" ref="G88:H90" si="27">J88-E88</f>
        <v>0</v>
      </c>
      <c r="H88" s="53">
        <f t="shared" si="27"/>
        <v>0</v>
      </c>
      <c r="I88" s="54">
        <f>J88+K88</f>
        <v>16664800</v>
      </c>
      <c r="J88" s="53">
        <v>16664800</v>
      </c>
      <c r="K88" s="53"/>
      <c r="L88" s="11"/>
      <c r="M88" s="130"/>
      <c r="N88" s="130"/>
    </row>
    <row r="89" spans="1:14" ht="20.25">
      <c r="A89" s="12"/>
      <c r="B89" s="13"/>
      <c r="C89" s="62" t="s">
        <v>59</v>
      </c>
      <c r="D89" s="56">
        <f>E89+F89</f>
        <v>543500</v>
      </c>
      <c r="E89" s="55">
        <v>543500</v>
      </c>
      <c r="F89" s="55"/>
      <c r="G89" s="55">
        <f t="shared" si="27"/>
        <v>0</v>
      </c>
      <c r="H89" s="55">
        <f t="shared" si="27"/>
        <v>0</v>
      </c>
      <c r="I89" s="56">
        <f>J89+K89</f>
        <v>543500</v>
      </c>
      <c r="J89" s="55">
        <v>543500</v>
      </c>
      <c r="K89" s="55"/>
      <c r="L89" s="15"/>
      <c r="M89" s="130"/>
      <c r="N89" s="130"/>
    </row>
    <row r="90" spans="1:14" ht="30.75" customHeight="1">
      <c r="A90" s="12"/>
      <c r="B90" s="13"/>
      <c r="C90" s="61" t="s">
        <v>60</v>
      </c>
      <c r="D90" s="56">
        <f>E90+F90</f>
        <v>1214000</v>
      </c>
      <c r="E90" s="55">
        <v>1164000</v>
      </c>
      <c r="F90" s="55">
        <v>50000</v>
      </c>
      <c r="G90" s="55">
        <f t="shared" si="27"/>
        <v>0</v>
      </c>
      <c r="H90" s="55">
        <f t="shared" si="27"/>
        <v>0</v>
      </c>
      <c r="I90" s="56">
        <f>J90+K90</f>
        <v>1214000</v>
      </c>
      <c r="J90" s="55">
        <v>1164000</v>
      </c>
      <c r="K90" s="55">
        <v>50000</v>
      </c>
      <c r="L90" s="15"/>
      <c r="M90" s="130"/>
      <c r="N90" s="130"/>
    </row>
    <row r="91" spans="1:14" ht="20.25">
      <c r="A91" s="12"/>
      <c r="B91" s="13"/>
      <c r="C91" s="48" t="s">
        <v>18</v>
      </c>
      <c r="D91" s="56"/>
      <c r="E91" s="116"/>
      <c r="F91" s="116"/>
      <c r="G91" s="55"/>
      <c r="H91" s="55"/>
      <c r="I91" s="56"/>
      <c r="J91" s="116"/>
      <c r="K91" s="116"/>
      <c r="L91" s="20"/>
      <c r="M91" s="130"/>
      <c r="N91" s="130"/>
    </row>
    <row r="92" spans="1:14" ht="20.25">
      <c r="A92" s="32"/>
      <c r="B92" s="3"/>
      <c r="C92" s="35"/>
      <c r="D92" s="97">
        <f>E92+F92</f>
        <v>0</v>
      </c>
      <c r="E92" s="118"/>
      <c r="F92" s="118"/>
      <c r="G92" s="118">
        <f>J92-E92</f>
        <v>0</v>
      </c>
      <c r="H92" s="118">
        <f>K92-F92</f>
        <v>0</v>
      </c>
      <c r="I92" s="97">
        <f>J92+K92</f>
        <v>0</v>
      </c>
      <c r="J92" s="118"/>
      <c r="K92" s="118"/>
      <c r="L92" s="35"/>
      <c r="M92" s="130"/>
      <c r="N92" s="130"/>
    </row>
    <row r="93" spans="1:14" ht="21" thickBot="1">
      <c r="A93" s="4">
        <v>12</v>
      </c>
      <c r="B93" s="5">
        <v>1217693</v>
      </c>
      <c r="C93" s="6" t="s">
        <v>61</v>
      </c>
      <c r="D93" s="51">
        <f>E93+F93</f>
        <v>8000000</v>
      </c>
      <c r="E93" s="51">
        <f>E94+0</f>
        <v>8000000</v>
      </c>
      <c r="F93" s="51">
        <f>F94+0</f>
        <v>0</v>
      </c>
      <c r="G93" s="51">
        <f>G94+0</f>
        <v>0</v>
      </c>
      <c r="H93" s="51">
        <f>H94+0</f>
        <v>0</v>
      </c>
      <c r="I93" s="51">
        <f>J93+K93</f>
        <v>8000000</v>
      </c>
      <c r="J93" s="51">
        <f>J94+0</f>
        <v>8000000</v>
      </c>
      <c r="K93" s="51">
        <f>K94+0</f>
        <v>0</v>
      </c>
      <c r="L93" s="7"/>
      <c r="M93" s="130">
        <f>J93-E93</f>
        <v>0</v>
      </c>
      <c r="N93" s="130">
        <f>K93-F93</f>
        <v>0</v>
      </c>
    </row>
    <row r="94" spans="1:14" ht="31.5">
      <c r="A94" s="63"/>
      <c r="B94" s="64"/>
      <c r="C94" s="61" t="s">
        <v>62</v>
      </c>
      <c r="D94" s="54">
        <f>E94+F94</f>
        <v>8000000</v>
      </c>
      <c r="E94" s="103">
        <v>8000000</v>
      </c>
      <c r="F94" s="103"/>
      <c r="G94" s="53">
        <f>J94-E94</f>
        <v>0</v>
      </c>
      <c r="H94" s="53">
        <f>K94-F94</f>
        <v>0</v>
      </c>
      <c r="I94" s="54">
        <f>J94+K94</f>
        <v>8000000</v>
      </c>
      <c r="J94" s="103">
        <v>8000000</v>
      </c>
      <c r="K94" s="103"/>
      <c r="L94" s="11"/>
      <c r="M94" s="130"/>
      <c r="N94" s="130"/>
    </row>
    <row r="95" spans="1:14" ht="20.25">
      <c r="A95" s="12"/>
      <c r="B95" s="13"/>
      <c r="C95" s="16" t="s">
        <v>18</v>
      </c>
      <c r="D95" s="56"/>
      <c r="E95" s="94"/>
      <c r="F95" s="94"/>
      <c r="G95" s="55"/>
      <c r="H95" s="55"/>
      <c r="I95" s="56"/>
      <c r="J95" s="94"/>
      <c r="K95" s="94"/>
      <c r="L95" s="15"/>
      <c r="M95" s="130"/>
      <c r="N95" s="130"/>
    </row>
    <row r="96" spans="1:14" ht="45" customHeight="1" thickBot="1">
      <c r="A96" s="32"/>
      <c r="B96" s="3"/>
      <c r="C96" s="28" t="s">
        <v>63</v>
      </c>
      <c r="D96" s="97">
        <f t="shared" ref="D96:D106" si="28">E96+F96</f>
        <v>8000000</v>
      </c>
      <c r="E96" s="107">
        <v>8000000</v>
      </c>
      <c r="F96" s="108"/>
      <c r="G96" s="118">
        <f>J96-E96</f>
        <v>0</v>
      </c>
      <c r="H96" s="118">
        <f>K96-F96</f>
        <v>0</v>
      </c>
      <c r="I96" s="97">
        <f>J96+K96</f>
        <v>8000000</v>
      </c>
      <c r="J96" s="107">
        <v>8000000</v>
      </c>
      <c r="K96" s="108"/>
      <c r="L96" s="35"/>
      <c r="M96" s="130"/>
      <c r="N96" s="130"/>
    </row>
    <row r="97" spans="1:14" ht="54.75" thickBot="1">
      <c r="A97" s="25">
        <v>13</v>
      </c>
      <c r="B97" s="44">
        <v>1216020</v>
      </c>
      <c r="C97" s="45" t="s">
        <v>64</v>
      </c>
      <c r="D97" s="51">
        <f t="shared" si="28"/>
        <v>14300000</v>
      </c>
      <c r="E97" s="51">
        <f>E98+E99</f>
        <v>14300000</v>
      </c>
      <c r="F97" s="51">
        <f>F98+F99</f>
        <v>0</v>
      </c>
      <c r="G97" s="51">
        <f>G98+G99</f>
        <v>-1500000</v>
      </c>
      <c r="H97" s="51">
        <f>H98+H99</f>
        <v>0</v>
      </c>
      <c r="I97" s="51">
        <f>J97+K97</f>
        <v>12800000</v>
      </c>
      <c r="J97" s="51">
        <f>J98+J99</f>
        <v>12800000</v>
      </c>
      <c r="K97" s="51">
        <f>K98+K99</f>
        <v>0</v>
      </c>
      <c r="L97" s="7" t="s">
        <v>113</v>
      </c>
      <c r="M97" s="130">
        <f>J97-E97</f>
        <v>-1500000</v>
      </c>
      <c r="N97" s="130">
        <f>K97-F97</f>
        <v>0</v>
      </c>
    </row>
    <row r="98" spans="1:14" ht="20.25">
      <c r="A98" s="8"/>
      <c r="B98" s="9"/>
      <c r="C98" s="10" t="s">
        <v>106</v>
      </c>
      <c r="D98" s="54">
        <f t="shared" si="28"/>
        <v>14300000</v>
      </c>
      <c r="E98" s="103">
        <f>9500000+1500000+3300000</f>
        <v>14300000</v>
      </c>
      <c r="F98" s="103"/>
      <c r="G98" s="53">
        <v>-1500000</v>
      </c>
      <c r="H98" s="53">
        <f>K98-F98</f>
        <v>0</v>
      </c>
      <c r="I98" s="54">
        <f>J98+K98</f>
        <v>12800000</v>
      </c>
      <c r="J98" s="103">
        <f>9500000+1500000+3300000-1500000</f>
        <v>12800000</v>
      </c>
      <c r="K98" s="103"/>
      <c r="L98" s="11"/>
      <c r="M98" s="130"/>
      <c r="N98" s="130"/>
    </row>
    <row r="99" spans="1:14" ht="20.25">
      <c r="A99" s="12"/>
      <c r="B99" s="13"/>
      <c r="C99" s="14"/>
      <c r="D99" s="56">
        <f t="shared" si="28"/>
        <v>0</v>
      </c>
      <c r="E99" s="109"/>
      <c r="F99" s="109"/>
      <c r="G99" s="55">
        <f>J99-E99</f>
        <v>0</v>
      </c>
      <c r="H99" s="55">
        <f>K99-F99</f>
        <v>0</v>
      </c>
      <c r="I99" s="56">
        <f>J99+K99</f>
        <v>0</v>
      </c>
      <c r="J99" s="109"/>
      <c r="K99" s="109"/>
      <c r="L99" s="15"/>
      <c r="M99" s="130"/>
      <c r="N99" s="130"/>
    </row>
    <row r="100" spans="1:14" ht="20.25">
      <c r="A100" s="12"/>
      <c r="B100" s="13"/>
      <c r="C100" s="16" t="s">
        <v>18</v>
      </c>
      <c r="D100" s="56">
        <f t="shared" si="28"/>
        <v>0</v>
      </c>
      <c r="E100" s="116"/>
      <c r="F100" s="116"/>
      <c r="G100" s="55"/>
      <c r="H100" s="55"/>
      <c r="I100" s="56"/>
      <c r="J100" s="116"/>
      <c r="K100" s="116"/>
      <c r="L100" s="15"/>
      <c r="M100" s="130"/>
      <c r="N100" s="130"/>
    </row>
    <row r="101" spans="1:14" ht="35.1" customHeight="1">
      <c r="A101" s="12"/>
      <c r="B101" s="13"/>
      <c r="C101" s="65" t="s">
        <v>102</v>
      </c>
      <c r="D101" s="93">
        <f t="shared" si="28"/>
        <v>14300000</v>
      </c>
      <c r="E101" s="109">
        <f>9500000+1500000+3300000</f>
        <v>14300000</v>
      </c>
      <c r="F101" s="109"/>
      <c r="G101" s="109">
        <v>-1500000</v>
      </c>
      <c r="H101" s="109">
        <f t="shared" ref="G101:H103" si="29">K101-F101</f>
        <v>0</v>
      </c>
      <c r="I101" s="93">
        <f t="shared" ref="I101:I106" si="30">J101+K101</f>
        <v>12800000</v>
      </c>
      <c r="J101" s="109">
        <f>9500000+1500000+3300000-1500000</f>
        <v>12800000</v>
      </c>
      <c r="K101" s="109"/>
      <c r="L101" s="15"/>
      <c r="M101" s="130">
        <f>J101-E101</f>
        <v>-1500000</v>
      </c>
      <c r="N101" s="130">
        <f>K101-F101</f>
        <v>0</v>
      </c>
    </row>
    <row r="102" spans="1:14" ht="20.25">
      <c r="A102" s="12"/>
      <c r="B102" s="13"/>
      <c r="C102" s="27"/>
      <c r="D102" s="93">
        <f t="shared" si="28"/>
        <v>0</v>
      </c>
      <c r="E102" s="109"/>
      <c r="F102" s="109"/>
      <c r="G102" s="109">
        <f t="shared" si="29"/>
        <v>0</v>
      </c>
      <c r="H102" s="109">
        <f t="shared" si="29"/>
        <v>0</v>
      </c>
      <c r="I102" s="93">
        <f t="shared" si="30"/>
        <v>0</v>
      </c>
      <c r="J102" s="109"/>
      <c r="K102" s="109"/>
      <c r="L102" s="15"/>
      <c r="M102" s="130"/>
      <c r="N102" s="130"/>
    </row>
    <row r="103" spans="1:14" ht="20.25">
      <c r="A103" s="32"/>
      <c r="B103" s="3"/>
      <c r="C103" s="50"/>
      <c r="D103" s="97">
        <f t="shared" si="28"/>
        <v>0</v>
      </c>
      <c r="E103" s="122"/>
      <c r="F103" s="122"/>
      <c r="G103" s="118">
        <f t="shared" si="29"/>
        <v>0</v>
      </c>
      <c r="H103" s="118">
        <f t="shared" si="29"/>
        <v>0</v>
      </c>
      <c r="I103" s="97">
        <f t="shared" si="30"/>
        <v>0</v>
      </c>
      <c r="J103" s="122"/>
      <c r="K103" s="122"/>
      <c r="L103" s="35"/>
      <c r="M103" s="130"/>
      <c r="N103" s="130"/>
    </row>
    <row r="104" spans="1:14" ht="20.25">
      <c r="A104" s="4">
        <v>14</v>
      </c>
      <c r="B104" s="5">
        <v>1218330</v>
      </c>
      <c r="C104" s="6" t="s">
        <v>66</v>
      </c>
      <c r="D104" s="51">
        <f t="shared" si="28"/>
        <v>1630000</v>
      </c>
      <c r="E104" s="51">
        <f>E105+0</f>
        <v>1630000</v>
      </c>
      <c r="F104" s="51">
        <f>F105+0</f>
        <v>0</v>
      </c>
      <c r="G104" s="51">
        <f>G105+0</f>
        <v>0</v>
      </c>
      <c r="H104" s="51">
        <f>H105+0</f>
        <v>0</v>
      </c>
      <c r="I104" s="51">
        <f t="shared" si="30"/>
        <v>1630000</v>
      </c>
      <c r="J104" s="51">
        <f>J105+0</f>
        <v>1630000</v>
      </c>
      <c r="K104" s="51">
        <f>K105+0</f>
        <v>0</v>
      </c>
      <c r="L104" s="7"/>
      <c r="M104" s="130">
        <f>J104-E104</f>
        <v>0</v>
      </c>
      <c r="N104" s="130">
        <f>K104-F104</f>
        <v>0</v>
      </c>
    </row>
    <row r="105" spans="1:14" ht="20.25">
      <c r="A105" s="8"/>
      <c r="B105" s="9"/>
      <c r="C105" s="10" t="s">
        <v>67</v>
      </c>
      <c r="D105" s="54">
        <f t="shared" si="28"/>
        <v>1630000</v>
      </c>
      <c r="E105" s="53">
        <v>1630000</v>
      </c>
      <c r="F105" s="53"/>
      <c r="G105" s="53">
        <f>J105-E105</f>
        <v>0</v>
      </c>
      <c r="H105" s="53">
        <f>K105-F105</f>
        <v>0</v>
      </c>
      <c r="I105" s="54">
        <f t="shared" si="30"/>
        <v>1630000</v>
      </c>
      <c r="J105" s="53">
        <v>1630000</v>
      </c>
      <c r="K105" s="53"/>
      <c r="L105" s="11"/>
      <c r="M105" s="130"/>
      <c r="N105" s="130"/>
    </row>
    <row r="106" spans="1:14" ht="36.75">
      <c r="A106" s="8"/>
      <c r="B106" s="9"/>
      <c r="C106" s="10" t="s">
        <v>68</v>
      </c>
      <c r="D106" s="54">
        <f t="shared" si="28"/>
        <v>0</v>
      </c>
      <c r="E106" s="53"/>
      <c r="F106" s="53"/>
      <c r="G106" s="53">
        <f>J106-E106</f>
        <v>0</v>
      </c>
      <c r="H106" s="53">
        <f>K106-F106</f>
        <v>0</v>
      </c>
      <c r="I106" s="54">
        <f t="shared" si="30"/>
        <v>0</v>
      </c>
      <c r="J106" s="53"/>
      <c r="K106" s="53"/>
      <c r="L106" s="11"/>
      <c r="M106" s="130"/>
      <c r="N106" s="130"/>
    </row>
    <row r="107" spans="1:14" ht="20.25">
      <c r="A107" s="12"/>
      <c r="B107" s="13"/>
      <c r="C107" s="48" t="s">
        <v>18</v>
      </c>
      <c r="D107" s="56"/>
      <c r="E107" s="101"/>
      <c r="F107" s="101"/>
      <c r="G107" s="55"/>
      <c r="H107" s="55"/>
      <c r="I107" s="56"/>
      <c r="J107" s="101"/>
      <c r="K107" s="102"/>
      <c r="L107" s="20"/>
      <c r="M107" s="130"/>
      <c r="N107" s="130"/>
    </row>
    <row r="108" spans="1:14" ht="31.5">
      <c r="A108" s="12"/>
      <c r="B108" s="13"/>
      <c r="C108" s="36" t="s">
        <v>38</v>
      </c>
      <c r="D108" s="97">
        <f>E108+F108</f>
        <v>0</v>
      </c>
      <c r="E108" s="101"/>
      <c r="F108" s="101"/>
      <c r="G108" s="118">
        <f>J108-E108</f>
        <v>0</v>
      </c>
      <c r="H108" s="118">
        <f>K108-F108</f>
        <v>0</v>
      </c>
      <c r="I108" s="97">
        <f>J108+K108</f>
        <v>0</v>
      </c>
      <c r="J108" s="101"/>
      <c r="K108" s="102"/>
      <c r="L108" s="20"/>
      <c r="M108" s="130"/>
      <c r="N108" s="130"/>
    </row>
    <row r="109" spans="1:14" ht="34.5" customHeight="1">
      <c r="A109" s="32"/>
      <c r="B109" s="3"/>
      <c r="C109" s="66" t="s">
        <v>69</v>
      </c>
      <c r="D109" s="97">
        <f>E109+F109</f>
        <v>1630000</v>
      </c>
      <c r="E109" s="118">
        <v>1630000</v>
      </c>
      <c r="F109" s="118"/>
      <c r="G109" s="118">
        <f>J109-E109</f>
        <v>0</v>
      </c>
      <c r="H109" s="118">
        <f>K109-F109</f>
        <v>0</v>
      </c>
      <c r="I109" s="97">
        <f>J109+K109</f>
        <v>1630000</v>
      </c>
      <c r="J109" s="118">
        <v>1630000</v>
      </c>
      <c r="K109" s="105"/>
      <c r="L109" s="35"/>
      <c r="M109" s="130"/>
      <c r="N109" s="130"/>
    </row>
    <row r="110" spans="1:14" ht="50.25" customHeight="1">
      <c r="A110" s="25">
        <v>15</v>
      </c>
      <c r="B110" s="5">
        <v>1217691</v>
      </c>
      <c r="C110" s="67" t="s">
        <v>70</v>
      </c>
      <c r="D110" s="51">
        <f>E110+F110</f>
        <v>100000</v>
      </c>
      <c r="E110" s="51">
        <f>E111+0</f>
        <v>0</v>
      </c>
      <c r="F110" s="51">
        <f>F111+0</f>
        <v>100000</v>
      </c>
      <c r="G110" s="51">
        <f>G111+0</f>
        <v>0</v>
      </c>
      <c r="H110" s="51">
        <f>H111+0</f>
        <v>0</v>
      </c>
      <c r="I110" s="51">
        <f>J110+K110</f>
        <v>100000</v>
      </c>
      <c r="J110" s="51">
        <f>J111+0</f>
        <v>0</v>
      </c>
      <c r="K110" s="51">
        <f>K111+0</f>
        <v>100000</v>
      </c>
      <c r="L110" s="68"/>
      <c r="M110" s="130">
        <f>J110-E110</f>
        <v>0</v>
      </c>
      <c r="N110" s="130">
        <f>K110-F110</f>
        <v>0</v>
      </c>
    </row>
    <row r="111" spans="1:14" ht="20.25">
      <c r="A111" s="8"/>
      <c r="B111" s="9"/>
      <c r="C111" s="10" t="s">
        <v>71</v>
      </c>
      <c r="D111" s="54">
        <f>E111+F111</f>
        <v>100000</v>
      </c>
      <c r="E111" s="53"/>
      <c r="F111" s="53">
        <v>100000</v>
      </c>
      <c r="G111" s="53">
        <f>J111-E111</f>
        <v>0</v>
      </c>
      <c r="H111" s="53">
        <f>K111-F111</f>
        <v>0</v>
      </c>
      <c r="I111" s="54">
        <f>J111+K111</f>
        <v>100000</v>
      </c>
      <c r="J111" s="53"/>
      <c r="K111" s="53">
        <v>100000</v>
      </c>
      <c r="L111" s="11"/>
      <c r="M111" s="130"/>
      <c r="N111" s="130"/>
    </row>
    <row r="112" spans="1:14" ht="20.25">
      <c r="A112" s="12"/>
      <c r="B112" s="13"/>
      <c r="C112" s="16" t="s">
        <v>18</v>
      </c>
      <c r="D112" s="56"/>
      <c r="E112" s="101"/>
      <c r="F112" s="101"/>
      <c r="G112" s="55"/>
      <c r="H112" s="55"/>
      <c r="I112" s="56"/>
      <c r="J112" s="101"/>
      <c r="K112" s="101"/>
      <c r="L112" s="20"/>
      <c r="M112" s="130"/>
      <c r="N112" s="130"/>
    </row>
    <row r="113" spans="1:14" ht="28.7" customHeight="1">
      <c r="A113" s="69"/>
      <c r="B113" s="70"/>
      <c r="C113" s="26" t="s">
        <v>19</v>
      </c>
      <c r="D113" s="110">
        <f>E113+F113</f>
        <v>100000</v>
      </c>
      <c r="E113" s="126"/>
      <c r="F113" s="126">
        <v>100000</v>
      </c>
      <c r="G113" s="126">
        <f>J113-E113</f>
        <v>0</v>
      </c>
      <c r="H113" s="126">
        <f>K113-F113</f>
        <v>0</v>
      </c>
      <c r="I113" s="110">
        <f>J113+K113</f>
        <v>100000</v>
      </c>
      <c r="J113" s="126"/>
      <c r="K113" s="126">
        <v>100000</v>
      </c>
      <c r="L113" s="71"/>
      <c r="M113" s="130"/>
      <c r="N113" s="130"/>
    </row>
    <row r="114" spans="1:14" ht="36.75" thickBot="1">
      <c r="A114" s="25">
        <v>16</v>
      </c>
      <c r="B114" s="44">
        <v>1217462</v>
      </c>
      <c r="C114" s="45" t="s">
        <v>72</v>
      </c>
      <c r="D114" s="112">
        <f t="shared" ref="D114:K114" si="31">D115+D116</f>
        <v>10000000</v>
      </c>
      <c r="E114" s="112">
        <f t="shared" si="31"/>
        <v>0</v>
      </c>
      <c r="F114" s="112">
        <f t="shared" si="31"/>
        <v>10000000</v>
      </c>
      <c r="G114" s="112">
        <f t="shared" si="31"/>
        <v>0</v>
      </c>
      <c r="H114" s="112">
        <f t="shared" si="31"/>
        <v>0</v>
      </c>
      <c r="I114" s="112">
        <f t="shared" si="31"/>
        <v>10000000</v>
      </c>
      <c r="J114" s="112">
        <f t="shared" si="31"/>
        <v>0</v>
      </c>
      <c r="K114" s="112">
        <f t="shared" si="31"/>
        <v>10000000</v>
      </c>
      <c r="L114" s="7"/>
      <c r="M114" s="130">
        <f>J114-E114</f>
        <v>0</v>
      </c>
      <c r="N114" s="130">
        <f>K114-F114</f>
        <v>0</v>
      </c>
    </row>
    <row r="115" spans="1:14" ht="20.25">
      <c r="A115" s="8"/>
      <c r="B115" s="9"/>
      <c r="C115" s="10" t="s">
        <v>12</v>
      </c>
      <c r="D115" s="54">
        <f>E115+F115</f>
        <v>0</v>
      </c>
      <c r="E115" s="53"/>
      <c r="F115" s="53"/>
      <c r="G115" s="53">
        <f>J115-E115</f>
        <v>0</v>
      </c>
      <c r="H115" s="53">
        <f>K115-F115</f>
        <v>0</v>
      </c>
      <c r="I115" s="54">
        <f>J115+K115</f>
        <v>0</v>
      </c>
      <c r="J115" s="53"/>
      <c r="K115" s="53"/>
      <c r="L115" s="11"/>
      <c r="M115" s="130"/>
      <c r="N115" s="130"/>
    </row>
    <row r="116" spans="1:14" ht="20.25">
      <c r="A116" s="8"/>
      <c r="B116" s="9"/>
      <c r="C116" s="14" t="s">
        <v>15</v>
      </c>
      <c r="D116" s="54">
        <f>E116+F116</f>
        <v>10000000</v>
      </c>
      <c r="E116" s="53"/>
      <c r="F116" s="53">
        <v>10000000</v>
      </c>
      <c r="G116" s="53">
        <f>J116-E116</f>
        <v>0</v>
      </c>
      <c r="H116" s="53">
        <v>0</v>
      </c>
      <c r="I116" s="54">
        <f>J116+K116</f>
        <v>10000000</v>
      </c>
      <c r="J116" s="53"/>
      <c r="K116" s="53">
        <v>10000000</v>
      </c>
      <c r="L116" s="11"/>
      <c r="M116" s="130"/>
      <c r="N116" s="130"/>
    </row>
    <row r="117" spans="1:14" ht="20.25">
      <c r="A117" s="12"/>
      <c r="B117" s="13"/>
      <c r="C117" s="48" t="s">
        <v>18</v>
      </c>
      <c r="D117" s="56"/>
      <c r="E117" s="102"/>
      <c r="F117" s="102"/>
      <c r="G117" s="53"/>
      <c r="H117" s="53"/>
      <c r="I117" s="56"/>
      <c r="J117" s="102"/>
      <c r="K117" s="101"/>
      <c r="L117" s="20"/>
      <c r="M117" s="130"/>
      <c r="N117" s="130"/>
    </row>
    <row r="118" spans="1:14" ht="32.25" customHeight="1" thickBot="1">
      <c r="A118" s="69"/>
      <c r="B118" s="70"/>
      <c r="C118" s="36" t="s">
        <v>109</v>
      </c>
      <c r="D118" s="110">
        <f>E118+F118</f>
        <v>10000000</v>
      </c>
      <c r="E118" s="111"/>
      <c r="F118" s="126">
        <v>10000000</v>
      </c>
      <c r="G118" s="126">
        <f>J118-E118</f>
        <v>0</v>
      </c>
      <c r="H118" s="126">
        <v>0</v>
      </c>
      <c r="I118" s="110">
        <f>J118+K118</f>
        <v>10000000</v>
      </c>
      <c r="J118" s="111"/>
      <c r="K118" s="126">
        <v>10000000</v>
      </c>
      <c r="L118" s="71"/>
      <c r="M118" s="130"/>
      <c r="N118" s="130"/>
    </row>
    <row r="119" spans="1:14" ht="36.75" thickBot="1">
      <c r="A119" s="25">
        <v>17</v>
      </c>
      <c r="B119" s="44">
        <v>1218110</v>
      </c>
      <c r="C119" s="73" t="s">
        <v>73</v>
      </c>
      <c r="D119" s="51">
        <f>E119+F119</f>
        <v>30328000</v>
      </c>
      <c r="E119" s="51">
        <f t="shared" ref="E119:K119" si="32">E120+E121</f>
        <v>6098000</v>
      </c>
      <c r="F119" s="51">
        <f t="shared" si="32"/>
        <v>24230000</v>
      </c>
      <c r="G119" s="51">
        <f t="shared" si="32"/>
        <v>1600000</v>
      </c>
      <c r="H119" s="51">
        <f t="shared" si="32"/>
        <v>0</v>
      </c>
      <c r="I119" s="51">
        <f t="shared" si="32"/>
        <v>31928000</v>
      </c>
      <c r="J119" s="51">
        <f t="shared" si="32"/>
        <v>7698000</v>
      </c>
      <c r="K119" s="51">
        <f t="shared" si="32"/>
        <v>24230000</v>
      </c>
      <c r="L119" s="7" t="s">
        <v>113</v>
      </c>
      <c r="M119" s="130">
        <f>J119-E119</f>
        <v>1600000</v>
      </c>
      <c r="N119" s="130">
        <f>K119-F119</f>
        <v>0</v>
      </c>
    </row>
    <row r="120" spans="1:14" ht="20.25">
      <c r="A120" s="8"/>
      <c r="B120" s="9"/>
      <c r="C120" s="10" t="s">
        <v>74</v>
      </c>
      <c r="D120" s="54">
        <f>E120+F120</f>
        <v>30328000</v>
      </c>
      <c r="E120" s="53">
        <v>6098000</v>
      </c>
      <c r="F120" s="53">
        <v>24230000</v>
      </c>
      <c r="G120" s="53">
        <v>1600000</v>
      </c>
      <c r="H120" s="53">
        <v>0</v>
      </c>
      <c r="I120" s="54">
        <f>J120+K120</f>
        <v>31928000</v>
      </c>
      <c r="J120" s="53">
        <f>6098000+1600000</f>
        <v>7698000</v>
      </c>
      <c r="K120" s="53">
        <v>24230000</v>
      </c>
      <c r="L120" s="11"/>
      <c r="M120" s="130"/>
      <c r="N120" s="130"/>
    </row>
    <row r="121" spans="1:14" ht="20.25">
      <c r="A121" s="8"/>
      <c r="B121" s="9"/>
      <c r="C121" s="10" t="s">
        <v>75</v>
      </c>
      <c r="D121" s="54">
        <f>E121+F121</f>
        <v>0</v>
      </c>
      <c r="E121" s="53"/>
      <c r="F121" s="53"/>
      <c r="G121" s="53">
        <f>J121-E121</f>
        <v>0</v>
      </c>
      <c r="H121" s="53">
        <f>K121-F121</f>
        <v>0</v>
      </c>
      <c r="I121" s="54">
        <f>J121+K121</f>
        <v>0</v>
      </c>
      <c r="J121" s="53"/>
      <c r="K121" s="53"/>
      <c r="L121" s="11"/>
      <c r="M121" s="130"/>
      <c r="N121" s="130"/>
    </row>
    <row r="122" spans="1:14" ht="20.25">
      <c r="A122" s="12"/>
      <c r="B122" s="13"/>
      <c r="C122" s="16" t="s">
        <v>18</v>
      </c>
      <c r="D122" s="56"/>
      <c r="E122" s="101"/>
      <c r="F122" s="101"/>
      <c r="G122" s="55"/>
      <c r="H122" s="55"/>
      <c r="I122" s="56"/>
      <c r="J122" s="101"/>
      <c r="K122" s="101"/>
      <c r="L122" s="20"/>
      <c r="M122" s="130"/>
      <c r="N122" s="130"/>
    </row>
    <row r="123" spans="1:14" ht="29.85" customHeight="1" thickBot="1">
      <c r="A123" s="69"/>
      <c r="B123" s="70"/>
      <c r="C123" s="74" t="s">
        <v>107</v>
      </c>
      <c r="D123" s="110">
        <f>E123+F123</f>
        <v>30328000</v>
      </c>
      <c r="E123" s="126">
        <v>6098000</v>
      </c>
      <c r="F123" s="126">
        <v>24230000</v>
      </c>
      <c r="G123" s="126">
        <v>1600000</v>
      </c>
      <c r="H123" s="126">
        <v>0</v>
      </c>
      <c r="I123" s="110">
        <f>J123+K123</f>
        <v>31928000</v>
      </c>
      <c r="J123" s="126">
        <f>6098000+1600000</f>
        <v>7698000</v>
      </c>
      <c r="K123" s="126">
        <v>24230000</v>
      </c>
      <c r="L123" s="71"/>
      <c r="M123" s="130">
        <f>J123-E123</f>
        <v>1600000</v>
      </c>
      <c r="N123" s="130">
        <f>K123-F123</f>
        <v>0</v>
      </c>
    </row>
    <row r="124" spans="1:14" ht="51.75" customHeight="1" thickBot="1">
      <c r="A124" s="25">
        <v>18</v>
      </c>
      <c r="B124" s="44">
        <v>1218733</v>
      </c>
      <c r="C124" s="75" t="s">
        <v>76</v>
      </c>
      <c r="D124" s="51">
        <f>E124+F124</f>
        <v>0</v>
      </c>
      <c r="E124" s="51">
        <f t="shared" ref="E124:K124" si="33">E125+E126</f>
        <v>0</v>
      </c>
      <c r="F124" s="51">
        <f t="shared" si="33"/>
        <v>0</v>
      </c>
      <c r="G124" s="51">
        <f t="shared" si="33"/>
        <v>0</v>
      </c>
      <c r="H124" s="51">
        <f t="shared" si="33"/>
        <v>0</v>
      </c>
      <c r="I124" s="51">
        <f t="shared" si="33"/>
        <v>0</v>
      </c>
      <c r="J124" s="51">
        <f t="shared" si="33"/>
        <v>0</v>
      </c>
      <c r="K124" s="51">
        <f t="shared" si="33"/>
        <v>0</v>
      </c>
      <c r="L124" s="76"/>
      <c r="M124" s="130">
        <f>J124-E124</f>
        <v>0</v>
      </c>
      <c r="N124" s="130">
        <f>K124-F124</f>
        <v>0</v>
      </c>
    </row>
    <row r="125" spans="1:14" ht="20.25">
      <c r="A125" s="8"/>
      <c r="B125" s="9"/>
      <c r="C125" s="10" t="s">
        <v>77</v>
      </c>
      <c r="D125" s="54">
        <f>E125+F125</f>
        <v>0</v>
      </c>
      <c r="E125" s="53"/>
      <c r="F125" s="53"/>
      <c r="G125" s="53">
        <f>J125-E125</f>
        <v>0</v>
      </c>
      <c r="H125" s="53">
        <f>K125-F125</f>
        <v>0</v>
      </c>
      <c r="I125" s="54">
        <f>J125+K125</f>
        <v>0</v>
      </c>
      <c r="J125" s="53"/>
      <c r="K125" s="53"/>
      <c r="L125" s="11"/>
      <c r="M125" s="130"/>
      <c r="N125" s="130"/>
    </row>
    <row r="126" spans="1:14" ht="20.25">
      <c r="A126" s="8"/>
      <c r="B126" s="9"/>
      <c r="C126" s="10"/>
      <c r="D126" s="54">
        <f>E126+F126</f>
        <v>0</v>
      </c>
      <c r="E126" s="53"/>
      <c r="F126" s="53"/>
      <c r="G126" s="53">
        <f>J126-E126</f>
        <v>0</v>
      </c>
      <c r="H126" s="53">
        <f>K126-F126</f>
        <v>0</v>
      </c>
      <c r="I126" s="54">
        <f>J126+K126</f>
        <v>0</v>
      </c>
      <c r="J126" s="53"/>
      <c r="K126" s="53"/>
      <c r="L126" s="11"/>
      <c r="M126" s="130"/>
      <c r="N126" s="130"/>
    </row>
    <row r="127" spans="1:14" ht="20.25">
      <c r="A127" s="12"/>
      <c r="B127" s="13"/>
      <c r="C127" s="16" t="s">
        <v>18</v>
      </c>
      <c r="D127" s="56"/>
      <c r="E127" s="102"/>
      <c r="F127" s="102"/>
      <c r="G127" s="55"/>
      <c r="H127" s="55"/>
      <c r="I127" s="56"/>
      <c r="J127" s="102"/>
      <c r="K127" s="102"/>
      <c r="L127" s="20"/>
      <c r="M127" s="130"/>
      <c r="N127" s="130"/>
    </row>
    <row r="128" spans="1:14" ht="21" thickBot="1">
      <c r="A128" s="69"/>
      <c r="B128" s="70"/>
      <c r="C128" s="77"/>
      <c r="D128" s="110">
        <f>E128+F128</f>
        <v>0</v>
      </c>
      <c r="E128" s="111"/>
      <c r="F128" s="111"/>
      <c r="G128" s="126">
        <f>J128-E128</f>
        <v>0</v>
      </c>
      <c r="H128" s="126">
        <f>K128-F128</f>
        <v>0</v>
      </c>
      <c r="I128" s="110">
        <f>J128+K128</f>
        <v>0</v>
      </c>
      <c r="J128" s="111"/>
      <c r="K128" s="111"/>
      <c r="L128" s="71"/>
      <c r="M128" s="130"/>
      <c r="N128" s="130"/>
    </row>
    <row r="129" spans="1:14" ht="48" thickBot="1">
      <c r="A129" s="69"/>
      <c r="B129" s="44">
        <v>1218741</v>
      </c>
      <c r="C129" s="75" t="s">
        <v>78</v>
      </c>
      <c r="D129" s="51">
        <f>E129+F129</f>
        <v>0</v>
      </c>
      <c r="E129" s="51">
        <f t="shared" ref="E129:K129" si="34">E130+E131</f>
        <v>0</v>
      </c>
      <c r="F129" s="51">
        <f t="shared" si="34"/>
        <v>0</v>
      </c>
      <c r="G129" s="51">
        <f t="shared" si="34"/>
        <v>0</v>
      </c>
      <c r="H129" s="51">
        <f t="shared" si="34"/>
        <v>0</v>
      </c>
      <c r="I129" s="51">
        <f t="shared" si="34"/>
        <v>0</v>
      </c>
      <c r="J129" s="51">
        <f t="shared" si="34"/>
        <v>0</v>
      </c>
      <c r="K129" s="51">
        <f t="shared" si="34"/>
        <v>0</v>
      </c>
      <c r="L129" s="72"/>
      <c r="M129" s="130">
        <f>J129-E129</f>
        <v>0</v>
      </c>
      <c r="N129" s="130">
        <f>K129-F129</f>
        <v>0</v>
      </c>
    </row>
    <row r="130" spans="1:14" ht="21" thickBot="1">
      <c r="A130" s="69"/>
      <c r="B130" s="9"/>
      <c r="C130" s="10" t="s">
        <v>79</v>
      </c>
      <c r="D130" s="54">
        <f>E130+F130</f>
        <v>0</v>
      </c>
      <c r="E130" s="53"/>
      <c r="F130" s="53"/>
      <c r="G130" s="53">
        <f>J130-E130</f>
        <v>0</v>
      </c>
      <c r="H130" s="53">
        <f>K130-F130</f>
        <v>0</v>
      </c>
      <c r="I130" s="54">
        <f>J130+K130</f>
        <v>0</v>
      </c>
      <c r="J130" s="53"/>
      <c r="K130" s="53"/>
      <c r="L130" s="11"/>
      <c r="M130" s="130"/>
      <c r="N130" s="130"/>
    </row>
    <row r="131" spans="1:14" ht="21" thickBot="1">
      <c r="A131" s="69"/>
      <c r="B131" s="9"/>
      <c r="C131" s="10"/>
      <c r="D131" s="54">
        <f>E131+F131</f>
        <v>0</v>
      </c>
      <c r="E131" s="53"/>
      <c r="F131" s="53"/>
      <c r="G131" s="53">
        <f>J131-E131</f>
        <v>0</v>
      </c>
      <c r="H131" s="53">
        <f>K131-F131</f>
        <v>0</v>
      </c>
      <c r="I131" s="54">
        <f>J131+K131</f>
        <v>0</v>
      </c>
      <c r="J131" s="53"/>
      <c r="K131" s="53"/>
      <c r="L131" s="11"/>
      <c r="M131" s="130"/>
      <c r="N131" s="130"/>
    </row>
    <row r="132" spans="1:14" ht="21" thickBot="1">
      <c r="A132" s="69"/>
      <c r="B132" s="13"/>
      <c r="C132" s="16" t="s">
        <v>18</v>
      </c>
      <c r="D132" s="56"/>
      <c r="E132" s="102"/>
      <c r="F132" s="102"/>
      <c r="G132" s="55"/>
      <c r="H132" s="55"/>
      <c r="I132" s="56"/>
      <c r="J132" s="102"/>
      <c r="K132" s="102"/>
      <c r="L132" s="20"/>
      <c r="M132" s="130"/>
      <c r="N132" s="130"/>
    </row>
    <row r="133" spans="1:14" ht="21" thickBot="1">
      <c r="A133" s="69"/>
      <c r="B133" s="70"/>
      <c r="C133" s="77"/>
      <c r="D133" s="110">
        <f>E133+F133</f>
        <v>0</v>
      </c>
      <c r="E133" s="111"/>
      <c r="F133" s="111"/>
      <c r="G133" s="126">
        <f>J133-E133</f>
        <v>0</v>
      </c>
      <c r="H133" s="126">
        <f>K133-F133</f>
        <v>0</v>
      </c>
      <c r="I133" s="110">
        <f>J133+K133</f>
        <v>0</v>
      </c>
      <c r="J133" s="111"/>
      <c r="K133" s="111"/>
      <c r="L133" s="71"/>
      <c r="M133" s="130"/>
      <c r="N133" s="130"/>
    </row>
    <row r="134" spans="1:14" ht="27" customHeight="1" thickBot="1">
      <c r="A134" s="25">
        <v>19</v>
      </c>
      <c r="B134" s="44">
        <v>1218340</v>
      </c>
      <c r="C134" s="73" t="s">
        <v>80</v>
      </c>
      <c r="D134" s="51">
        <f>E134+F134</f>
        <v>300000</v>
      </c>
      <c r="E134" s="51">
        <f>E135+0</f>
        <v>0</v>
      </c>
      <c r="F134" s="51">
        <f>F135+0</f>
        <v>300000</v>
      </c>
      <c r="G134" s="51">
        <f>G135+0</f>
        <v>0</v>
      </c>
      <c r="H134" s="51">
        <f>H135+0</f>
        <v>0</v>
      </c>
      <c r="I134" s="51">
        <f>J134+K134</f>
        <v>300000</v>
      </c>
      <c r="J134" s="51">
        <f>J135+0</f>
        <v>0</v>
      </c>
      <c r="K134" s="51">
        <f>K135+0</f>
        <v>300000</v>
      </c>
      <c r="L134" s="7"/>
      <c r="M134" s="130">
        <f>J134-E134</f>
        <v>0</v>
      </c>
      <c r="N134" s="130">
        <f>K134-F134</f>
        <v>0</v>
      </c>
    </row>
    <row r="135" spans="1:14" ht="20.25">
      <c r="A135" s="8"/>
      <c r="B135" s="9"/>
      <c r="C135" s="10" t="s">
        <v>81</v>
      </c>
      <c r="D135" s="54">
        <f>E135+F135</f>
        <v>300000</v>
      </c>
      <c r="E135" s="53"/>
      <c r="F135" s="53">
        <v>300000</v>
      </c>
      <c r="G135" s="53">
        <f>J135-E135</f>
        <v>0</v>
      </c>
      <c r="H135" s="53">
        <v>0</v>
      </c>
      <c r="I135" s="54">
        <f>J135+K135</f>
        <v>300000</v>
      </c>
      <c r="J135" s="53">
        <v>0</v>
      </c>
      <c r="K135" s="53">
        <v>300000</v>
      </c>
      <c r="L135" s="11"/>
      <c r="M135" s="130"/>
      <c r="N135" s="130"/>
    </row>
    <row r="136" spans="1:14" ht="20.25">
      <c r="A136" s="12"/>
      <c r="B136" s="13"/>
      <c r="C136" s="16" t="s">
        <v>18</v>
      </c>
      <c r="D136" s="56"/>
      <c r="E136" s="102"/>
      <c r="F136" s="102"/>
      <c r="G136" s="55"/>
      <c r="H136" s="55"/>
      <c r="I136" s="56"/>
      <c r="J136" s="102"/>
      <c r="K136" s="102"/>
      <c r="L136" s="20"/>
      <c r="M136" s="130"/>
      <c r="N136" s="130"/>
    </row>
    <row r="137" spans="1:14" ht="30.95" customHeight="1" thickBot="1">
      <c r="A137" s="69"/>
      <c r="B137" s="70"/>
      <c r="C137" s="78" t="s">
        <v>69</v>
      </c>
      <c r="D137" s="110">
        <f>E137+F137</f>
        <v>300000</v>
      </c>
      <c r="E137" s="111"/>
      <c r="F137" s="126">
        <v>300000</v>
      </c>
      <c r="G137" s="126">
        <f>J137-E137</f>
        <v>0</v>
      </c>
      <c r="H137" s="126">
        <v>0</v>
      </c>
      <c r="I137" s="110">
        <f>J137+K137</f>
        <v>300000</v>
      </c>
      <c r="J137" s="126">
        <v>0</v>
      </c>
      <c r="K137" s="126">
        <v>300000</v>
      </c>
      <c r="L137" s="71"/>
      <c r="M137" s="130"/>
      <c r="N137" s="130"/>
    </row>
    <row r="138" spans="1:14" ht="21" thickBot="1">
      <c r="A138" s="25">
        <v>20</v>
      </c>
      <c r="B138" s="44">
        <v>1218861</v>
      </c>
      <c r="C138" s="73" t="s">
        <v>82</v>
      </c>
      <c r="D138" s="51">
        <f>E138+F138</f>
        <v>600000</v>
      </c>
      <c r="E138" s="51">
        <f>E139+0</f>
        <v>0</v>
      </c>
      <c r="F138" s="51">
        <f>F139+0</f>
        <v>600000</v>
      </c>
      <c r="G138" s="51">
        <f>G139+0</f>
        <v>0</v>
      </c>
      <c r="H138" s="51">
        <f>H139+0</f>
        <v>0</v>
      </c>
      <c r="I138" s="51">
        <f>J138+K138</f>
        <v>600000</v>
      </c>
      <c r="J138" s="51">
        <f>J139+0</f>
        <v>0</v>
      </c>
      <c r="K138" s="51">
        <f>K139+0</f>
        <v>600000</v>
      </c>
      <c r="L138" s="7"/>
      <c r="M138" s="130">
        <f>J138-E138</f>
        <v>0</v>
      </c>
      <c r="N138" s="130">
        <f>K138-F138</f>
        <v>0</v>
      </c>
    </row>
    <row r="139" spans="1:14" ht="20.25">
      <c r="A139" s="8"/>
      <c r="B139" s="9"/>
      <c r="C139" s="10" t="s">
        <v>83</v>
      </c>
      <c r="D139" s="54">
        <f>E139+F139</f>
        <v>600000</v>
      </c>
      <c r="E139" s="53">
        <v>0</v>
      </c>
      <c r="F139" s="53">
        <v>600000</v>
      </c>
      <c r="G139" s="53">
        <v>0</v>
      </c>
      <c r="H139" s="53">
        <v>0</v>
      </c>
      <c r="I139" s="54">
        <f>J139+K139</f>
        <v>600000</v>
      </c>
      <c r="J139" s="53">
        <v>0</v>
      </c>
      <c r="K139" s="53">
        <v>600000</v>
      </c>
      <c r="L139" s="11"/>
      <c r="M139" s="130"/>
      <c r="N139" s="130"/>
    </row>
    <row r="140" spans="1:14" ht="21" thickBot="1">
      <c r="A140" s="12"/>
      <c r="B140" s="13"/>
      <c r="C140" s="16" t="s">
        <v>18</v>
      </c>
      <c r="D140" s="56"/>
      <c r="E140" s="55"/>
      <c r="F140" s="55"/>
      <c r="G140" s="55"/>
      <c r="H140" s="55"/>
      <c r="I140" s="56"/>
      <c r="J140" s="55"/>
      <c r="K140" s="55"/>
      <c r="L140" s="20"/>
      <c r="M140" s="130"/>
      <c r="N140" s="130"/>
    </row>
    <row r="141" spans="1:14" ht="33" customHeight="1" thickBot="1">
      <c r="A141" s="69"/>
      <c r="B141" s="70"/>
      <c r="C141" s="67" t="s">
        <v>108</v>
      </c>
      <c r="D141" s="110">
        <f>E141+F141</f>
        <v>600000</v>
      </c>
      <c r="E141" s="126">
        <v>0</v>
      </c>
      <c r="F141" s="126">
        <v>600000</v>
      </c>
      <c r="G141" s="126">
        <v>0</v>
      </c>
      <c r="H141" s="126">
        <v>0</v>
      </c>
      <c r="I141" s="110">
        <f>J141+K141</f>
        <v>600000</v>
      </c>
      <c r="J141" s="126">
        <v>0</v>
      </c>
      <c r="K141" s="126">
        <v>600000</v>
      </c>
      <c r="L141" s="71"/>
      <c r="M141" s="130"/>
      <c r="N141" s="130"/>
    </row>
    <row r="142" spans="1:14" ht="36.75" thickBot="1">
      <c r="A142" s="25">
        <v>21</v>
      </c>
      <c r="B142" s="44">
        <v>1218862</v>
      </c>
      <c r="C142" s="73" t="s">
        <v>84</v>
      </c>
      <c r="D142" s="51">
        <f>E142+F142</f>
        <v>0</v>
      </c>
      <c r="E142" s="51">
        <f>E143+0</f>
        <v>0</v>
      </c>
      <c r="F142" s="51">
        <f>F143+0</f>
        <v>0</v>
      </c>
      <c r="G142" s="51">
        <f>G143+0</f>
        <v>0</v>
      </c>
      <c r="H142" s="51">
        <f>H143+0</f>
        <v>0</v>
      </c>
      <c r="I142" s="51">
        <f>J142+K142</f>
        <v>0</v>
      </c>
      <c r="J142" s="51">
        <f>J143+0</f>
        <v>0</v>
      </c>
      <c r="K142" s="51">
        <f>K143+0</f>
        <v>0</v>
      </c>
      <c r="L142" s="79"/>
      <c r="M142" s="130">
        <f>J142-E142</f>
        <v>0</v>
      </c>
      <c r="N142" s="130">
        <f>K142-F142</f>
        <v>0</v>
      </c>
    </row>
    <row r="143" spans="1:14" ht="20.25">
      <c r="A143" s="8"/>
      <c r="B143" s="9"/>
      <c r="C143" s="10" t="s">
        <v>85</v>
      </c>
      <c r="D143" s="54">
        <f>E143+F143</f>
        <v>0</v>
      </c>
      <c r="E143" s="53"/>
      <c r="F143" s="53"/>
      <c r="G143" s="53">
        <f>J143-E143</f>
        <v>0</v>
      </c>
      <c r="H143" s="53">
        <f>K143-F143</f>
        <v>0</v>
      </c>
      <c r="I143" s="54">
        <f>J143+K143</f>
        <v>0</v>
      </c>
      <c r="J143" s="53"/>
      <c r="K143" s="53"/>
      <c r="L143" s="11"/>
      <c r="M143" s="130"/>
      <c r="N143" s="130"/>
    </row>
    <row r="144" spans="1:14" ht="20.25">
      <c r="A144" s="12"/>
      <c r="B144" s="13"/>
      <c r="C144" s="16" t="s">
        <v>18</v>
      </c>
      <c r="D144" s="56"/>
      <c r="E144" s="102"/>
      <c r="F144" s="102"/>
      <c r="G144" s="55"/>
      <c r="H144" s="55"/>
      <c r="I144" s="56"/>
      <c r="J144" s="102"/>
      <c r="K144" s="102"/>
      <c r="L144" s="20"/>
      <c r="M144" s="130"/>
      <c r="N144" s="130"/>
    </row>
    <row r="145" spans="1:14" ht="21" thickBot="1">
      <c r="A145" s="69"/>
      <c r="B145" s="70"/>
      <c r="C145" s="77"/>
      <c r="D145" s="110">
        <f t="shared" ref="D145:D157" si="35">E145+F145</f>
        <v>0</v>
      </c>
      <c r="E145" s="111"/>
      <c r="F145" s="111"/>
      <c r="G145" s="126">
        <f>J145-E145</f>
        <v>0</v>
      </c>
      <c r="H145" s="126">
        <f>K145-F145</f>
        <v>0</v>
      </c>
      <c r="I145" s="110">
        <f>J145+K145</f>
        <v>0</v>
      </c>
      <c r="J145" s="111"/>
      <c r="K145" s="111"/>
      <c r="L145" s="71"/>
      <c r="M145" s="130"/>
      <c r="N145" s="130"/>
    </row>
    <row r="146" spans="1:14" ht="36.75" thickBot="1">
      <c r="A146" s="80">
        <v>22</v>
      </c>
      <c r="B146" s="5">
        <v>1217150</v>
      </c>
      <c r="C146" s="6" t="s">
        <v>86</v>
      </c>
      <c r="D146" s="51">
        <f t="shared" si="35"/>
        <v>450000</v>
      </c>
      <c r="E146" s="51">
        <f>E147+0</f>
        <v>450000</v>
      </c>
      <c r="F146" s="51">
        <f>F147+0</f>
        <v>0</v>
      </c>
      <c r="G146" s="51">
        <f>G147+0</f>
        <v>0</v>
      </c>
      <c r="H146" s="51">
        <f>H147+0</f>
        <v>0</v>
      </c>
      <c r="I146" s="51">
        <f>J146+K146</f>
        <v>450000</v>
      </c>
      <c r="J146" s="51">
        <f>J147+0</f>
        <v>450000</v>
      </c>
      <c r="K146" s="51">
        <f>K147+0</f>
        <v>0</v>
      </c>
      <c r="L146" s="7"/>
      <c r="M146" s="130">
        <f>J146-E146</f>
        <v>0</v>
      </c>
      <c r="N146" s="130">
        <f>K146-F146</f>
        <v>0</v>
      </c>
    </row>
    <row r="147" spans="1:14" ht="20.25">
      <c r="A147" s="22"/>
      <c r="B147" s="64"/>
      <c r="C147" s="81" t="s">
        <v>87</v>
      </c>
      <c r="D147" s="54">
        <f t="shared" si="35"/>
        <v>450000</v>
      </c>
      <c r="E147" s="103">
        <v>450000</v>
      </c>
      <c r="F147" s="103"/>
      <c r="G147" s="53">
        <f>J147-E147</f>
        <v>0</v>
      </c>
      <c r="H147" s="53">
        <f>K147-F147</f>
        <v>0</v>
      </c>
      <c r="I147" s="54">
        <f>J147+K147</f>
        <v>450000</v>
      </c>
      <c r="J147" s="103">
        <v>450000</v>
      </c>
      <c r="K147" s="103"/>
      <c r="L147" s="11"/>
      <c r="M147" s="130"/>
      <c r="N147" s="130"/>
    </row>
    <row r="148" spans="1:14" ht="20.25">
      <c r="A148" s="12"/>
      <c r="B148" s="13"/>
      <c r="C148" s="16" t="s">
        <v>18</v>
      </c>
      <c r="D148" s="54">
        <f t="shared" si="35"/>
        <v>0</v>
      </c>
      <c r="E148" s="94"/>
      <c r="F148" s="94"/>
      <c r="G148" s="55"/>
      <c r="H148" s="55"/>
      <c r="I148" s="56"/>
      <c r="J148" s="94"/>
      <c r="K148" s="94"/>
      <c r="L148" s="15"/>
      <c r="M148" s="130"/>
      <c r="N148" s="130"/>
    </row>
    <row r="149" spans="1:14" ht="33" customHeight="1" thickBot="1">
      <c r="A149" s="12"/>
      <c r="B149" s="3"/>
      <c r="C149" s="28" t="s">
        <v>88</v>
      </c>
      <c r="D149" s="97">
        <f t="shared" si="35"/>
        <v>450000</v>
      </c>
      <c r="E149" s="126">
        <v>450000</v>
      </c>
      <c r="F149" s="114"/>
      <c r="G149" s="118">
        <f>J149-E149</f>
        <v>0</v>
      </c>
      <c r="H149" s="118">
        <f>K149-F149</f>
        <v>0</v>
      </c>
      <c r="I149" s="97">
        <f>J149+K149</f>
        <v>450000</v>
      </c>
      <c r="J149" s="126">
        <v>450000</v>
      </c>
      <c r="K149" s="114"/>
      <c r="L149" s="35"/>
      <c r="M149" s="130"/>
      <c r="N149" s="130"/>
    </row>
    <row r="150" spans="1:14" ht="33" customHeight="1" thickBot="1">
      <c r="A150" s="12">
        <v>23</v>
      </c>
      <c r="B150" s="5">
        <v>1217330</v>
      </c>
      <c r="C150" s="6" t="s">
        <v>89</v>
      </c>
      <c r="D150" s="51">
        <f t="shared" si="35"/>
        <v>0</v>
      </c>
      <c r="E150" s="51">
        <f>E151+0</f>
        <v>0</v>
      </c>
      <c r="F150" s="51">
        <f>F151+0</f>
        <v>0</v>
      </c>
      <c r="G150" s="51">
        <f>G151+0</f>
        <v>0</v>
      </c>
      <c r="H150" s="51">
        <f>H151+0</f>
        <v>0</v>
      </c>
      <c r="I150" s="51">
        <f>J150+K150</f>
        <v>0</v>
      </c>
      <c r="J150" s="51">
        <f>J151+0</f>
        <v>0</v>
      </c>
      <c r="K150" s="51">
        <f>K151+0</f>
        <v>0</v>
      </c>
      <c r="L150" s="7"/>
      <c r="M150" s="130">
        <f>J150-E150</f>
        <v>0</v>
      </c>
      <c r="N150" s="130">
        <f>K150-F150</f>
        <v>0</v>
      </c>
    </row>
    <row r="151" spans="1:14" ht="21.4" customHeight="1">
      <c r="A151" s="12"/>
      <c r="B151" s="64"/>
      <c r="C151" s="81" t="s">
        <v>90</v>
      </c>
      <c r="D151" s="54">
        <f t="shared" si="35"/>
        <v>0</v>
      </c>
      <c r="E151" s="103"/>
      <c r="F151" s="103"/>
      <c r="G151" s="53">
        <f>J151-E151</f>
        <v>0</v>
      </c>
      <c r="H151" s="53">
        <f>K151-F151</f>
        <v>0</v>
      </c>
      <c r="I151" s="54">
        <f>J151+K151</f>
        <v>0</v>
      </c>
      <c r="J151" s="103"/>
      <c r="K151" s="103"/>
      <c r="L151" s="11"/>
      <c r="M151" s="130"/>
      <c r="N151" s="130"/>
    </row>
    <row r="152" spans="1:14" ht="22.35" customHeight="1">
      <c r="A152" s="12"/>
      <c r="B152" s="13"/>
      <c r="C152" s="16" t="s">
        <v>18</v>
      </c>
      <c r="D152" s="54">
        <f t="shared" si="35"/>
        <v>0</v>
      </c>
      <c r="E152" s="94"/>
      <c r="F152" s="94"/>
      <c r="G152" s="55"/>
      <c r="H152" s="55"/>
      <c r="I152" s="56"/>
      <c r="J152" s="94"/>
      <c r="K152" s="94"/>
      <c r="L152" s="15"/>
      <c r="M152" s="130"/>
      <c r="N152" s="130"/>
    </row>
    <row r="153" spans="1:14" ht="33" customHeight="1" thickBot="1">
      <c r="A153" s="12"/>
      <c r="B153" s="3"/>
      <c r="C153" s="26" t="s">
        <v>19</v>
      </c>
      <c r="D153" s="97">
        <f t="shared" si="35"/>
        <v>0</v>
      </c>
      <c r="E153" s="115"/>
      <c r="F153" s="114"/>
      <c r="G153" s="118">
        <f>J153-E153</f>
        <v>0</v>
      </c>
      <c r="H153" s="118">
        <f>K153-F153</f>
        <v>0</v>
      </c>
      <c r="I153" s="97">
        <f>J153+K153</f>
        <v>0</v>
      </c>
      <c r="J153" s="115"/>
      <c r="K153" s="114"/>
      <c r="L153" s="35"/>
      <c r="M153" s="130"/>
      <c r="N153" s="130"/>
    </row>
    <row r="154" spans="1:14" ht="38.450000000000003" customHeight="1" thickBot="1">
      <c r="A154" s="82">
        <v>24</v>
      </c>
      <c r="B154" s="5">
        <v>1216090</v>
      </c>
      <c r="C154" s="6" t="s">
        <v>91</v>
      </c>
      <c r="D154" s="51">
        <f t="shared" si="35"/>
        <v>197500</v>
      </c>
      <c r="E154" s="51">
        <f t="shared" ref="E154:K154" si="36">E155+E156+E157</f>
        <v>0</v>
      </c>
      <c r="F154" s="51">
        <f t="shared" si="36"/>
        <v>197500</v>
      </c>
      <c r="G154" s="51">
        <f t="shared" si="36"/>
        <v>0</v>
      </c>
      <c r="H154" s="51">
        <f t="shared" si="36"/>
        <v>0</v>
      </c>
      <c r="I154" s="51">
        <f t="shared" si="36"/>
        <v>197500</v>
      </c>
      <c r="J154" s="51">
        <f t="shared" si="36"/>
        <v>0</v>
      </c>
      <c r="K154" s="51">
        <f t="shared" si="36"/>
        <v>197500</v>
      </c>
      <c r="L154" s="7"/>
      <c r="M154" s="130">
        <f>J154-E154</f>
        <v>0</v>
      </c>
      <c r="N154" s="130">
        <f>K154-F154</f>
        <v>0</v>
      </c>
    </row>
    <row r="155" spans="1:14" ht="21.4" customHeight="1">
      <c r="A155" s="12"/>
      <c r="B155" s="64"/>
      <c r="C155" s="83" t="s">
        <v>92</v>
      </c>
      <c r="D155" s="54">
        <f t="shared" si="35"/>
        <v>197500</v>
      </c>
      <c r="E155" s="103"/>
      <c r="F155" s="103">
        <v>197500</v>
      </c>
      <c r="G155" s="53">
        <f t="shared" ref="G155:H157" si="37">J155-E155</f>
        <v>0</v>
      </c>
      <c r="H155" s="53">
        <v>0</v>
      </c>
      <c r="I155" s="54">
        <f t="shared" ref="I155:I165" si="38">J155+K155</f>
        <v>197500</v>
      </c>
      <c r="J155" s="103"/>
      <c r="K155" s="103">
        <v>197500</v>
      </c>
      <c r="L155" s="11"/>
      <c r="M155" s="130"/>
      <c r="N155" s="130"/>
    </row>
    <row r="156" spans="1:14" ht="21.4" customHeight="1">
      <c r="A156" s="12"/>
      <c r="B156" s="64"/>
      <c r="C156" s="83" t="s">
        <v>93</v>
      </c>
      <c r="D156" s="54">
        <f t="shared" si="35"/>
        <v>0</v>
      </c>
      <c r="E156" s="103"/>
      <c r="F156" s="103"/>
      <c r="G156" s="53">
        <f t="shared" si="37"/>
        <v>0</v>
      </c>
      <c r="H156" s="53">
        <f t="shared" si="37"/>
        <v>0</v>
      </c>
      <c r="I156" s="54">
        <f t="shared" si="38"/>
        <v>0</v>
      </c>
      <c r="J156" s="103"/>
      <c r="K156" s="103"/>
      <c r="L156" s="11"/>
      <c r="M156" s="130"/>
      <c r="N156" s="130"/>
    </row>
    <row r="157" spans="1:14" ht="21.4" customHeight="1">
      <c r="A157" s="12"/>
      <c r="B157" s="64"/>
      <c r="C157" s="83" t="s">
        <v>94</v>
      </c>
      <c r="D157" s="54">
        <f t="shared" si="35"/>
        <v>0</v>
      </c>
      <c r="E157" s="103"/>
      <c r="F157" s="103"/>
      <c r="G157" s="53">
        <f t="shared" si="37"/>
        <v>0</v>
      </c>
      <c r="H157" s="53">
        <f t="shared" si="37"/>
        <v>0</v>
      </c>
      <c r="I157" s="54">
        <f t="shared" si="38"/>
        <v>0</v>
      </c>
      <c r="J157" s="103"/>
      <c r="K157" s="103"/>
      <c r="L157" s="11"/>
      <c r="M157" s="130"/>
      <c r="N157" s="130"/>
    </row>
    <row r="158" spans="1:14" ht="21.4" customHeight="1">
      <c r="A158" s="12"/>
      <c r="B158" s="13"/>
      <c r="C158" s="16" t="s">
        <v>18</v>
      </c>
      <c r="D158" s="54"/>
      <c r="E158" s="94"/>
      <c r="F158" s="94"/>
      <c r="G158" s="55"/>
      <c r="H158" s="53">
        <f t="shared" ref="H158:H163" si="39">K158-F158</f>
        <v>0</v>
      </c>
      <c r="I158" s="54">
        <f t="shared" si="38"/>
        <v>0</v>
      </c>
      <c r="J158" s="94"/>
      <c r="K158" s="94"/>
      <c r="L158" s="15"/>
      <c r="M158" s="130"/>
      <c r="N158" s="130"/>
    </row>
    <row r="159" spans="1:14" ht="36.200000000000003" customHeight="1">
      <c r="A159" s="12"/>
      <c r="B159" s="13"/>
      <c r="C159" s="84" t="s">
        <v>95</v>
      </c>
      <c r="D159" s="54">
        <f t="shared" ref="D159:D165" si="40">E159+F159</f>
        <v>197500</v>
      </c>
      <c r="E159" s="94"/>
      <c r="F159" s="94">
        <v>197500</v>
      </c>
      <c r="G159" s="118">
        <f>J159-E159</f>
        <v>0</v>
      </c>
      <c r="H159" s="118">
        <v>0</v>
      </c>
      <c r="I159" s="54">
        <f t="shared" si="38"/>
        <v>197500</v>
      </c>
      <c r="J159" s="94"/>
      <c r="K159" s="94">
        <v>197500</v>
      </c>
      <c r="L159" s="15"/>
      <c r="M159" s="130"/>
      <c r="N159" s="130"/>
    </row>
    <row r="160" spans="1:14" ht="38.450000000000003" customHeight="1">
      <c r="A160" s="12"/>
      <c r="B160" s="13"/>
      <c r="C160" s="28" t="s">
        <v>44</v>
      </c>
      <c r="D160" s="54">
        <f t="shared" si="40"/>
        <v>0</v>
      </c>
      <c r="E160" s="94"/>
      <c r="F160" s="94"/>
      <c r="G160" s="118">
        <f>J160-E160</f>
        <v>0</v>
      </c>
      <c r="H160" s="118">
        <f t="shared" si="39"/>
        <v>0</v>
      </c>
      <c r="I160" s="54">
        <f t="shared" si="38"/>
        <v>0</v>
      </c>
      <c r="J160" s="94"/>
      <c r="K160" s="94"/>
      <c r="L160" s="15"/>
      <c r="M160" s="130"/>
      <c r="N160" s="130"/>
    </row>
    <row r="161" spans="1:14" ht="38.450000000000003" customHeight="1">
      <c r="A161" s="12"/>
      <c r="B161" s="13"/>
      <c r="C161" s="85" t="s">
        <v>25</v>
      </c>
      <c r="D161" s="54">
        <f t="shared" si="40"/>
        <v>0</v>
      </c>
      <c r="E161" s="94"/>
      <c r="F161" s="116"/>
      <c r="G161" s="118">
        <f>J161-E161</f>
        <v>0</v>
      </c>
      <c r="H161" s="118">
        <f t="shared" si="39"/>
        <v>0</v>
      </c>
      <c r="I161" s="54">
        <f t="shared" si="38"/>
        <v>0</v>
      </c>
      <c r="J161" s="94"/>
      <c r="K161" s="116"/>
      <c r="L161" s="15"/>
      <c r="M161" s="130"/>
      <c r="N161" s="130"/>
    </row>
    <row r="162" spans="1:14" ht="38.450000000000003" customHeight="1">
      <c r="A162" s="12"/>
      <c r="B162" s="13"/>
      <c r="C162" s="85" t="s">
        <v>27</v>
      </c>
      <c r="D162" s="54">
        <f t="shared" si="40"/>
        <v>0</v>
      </c>
      <c r="E162" s="94"/>
      <c r="F162" s="116"/>
      <c r="G162" s="118">
        <f>J162-E162</f>
        <v>0</v>
      </c>
      <c r="H162" s="118">
        <f t="shared" si="39"/>
        <v>0</v>
      </c>
      <c r="I162" s="54">
        <f t="shared" si="38"/>
        <v>0</v>
      </c>
      <c r="J162" s="94"/>
      <c r="K162" s="116"/>
      <c r="L162" s="15"/>
      <c r="M162" s="130"/>
      <c r="N162" s="130"/>
    </row>
    <row r="163" spans="1:14" ht="34.15" customHeight="1" thickBot="1">
      <c r="A163" s="12"/>
      <c r="B163" s="3"/>
      <c r="C163" s="65" t="s">
        <v>65</v>
      </c>
      <c r="D163" s="54">
        <f t="shared" si="40"/>
        <v>0</v>
      </c>
      <c r="E163" s="113"/>
      <c r="F163" s="114"/>
      <c r="G163" s="118">
        <f>J163-E163</f>
        <v>0</v>
      </c>
      <c r="H163" s="118">
        <f t="shared" si="39"/>
        <v>0</v>
      </c>
      <c r="I163" s="54">
        <f t="shared" si="38"/>
        <v>0</v>
      </c>
      <c r="J163" s="113"/>
      <c r="K163" s="114"/>
      <c r="L163" s="35"/>
      <c r="M163" s="130"/>
      <c r="N163" s="130"/>
    </row>
    <row r="164" spans="1:14" ht="34.15" customHeight="1" thickBot="1">
      <c r="A164" s="12">
        <v>25</v>
      </c>
      <c r="B164" s="44">
        <v>1218240</v>
      </c>
      <c r="C164" s="73" t="s">
        <v>96</v>
      </c>
      <c r="D164" s="51">
        <f t="shared" si="40"/>
        <v>0</v>
      </c>
      <c r="E164" s="51">
        <f>E165+0</f>
        <v>0</v>
      </c>
      <c r="F164" s="51">
        <f>F165+0</f>
        <v>0</v>
      </c>
      <c r="G164" s="51">
        <f>G165+0</f>
        <v>0</v>
      </c>
      <c r="H164" s="51">
        <f>H165+0</f>
        <v>0</v>
      </c>
      <c r="I164" s="51">
        <f t="shared" si="38"/>
        <v>0</v>
      </c>
      <c r="J164" s="51">
        <f>J165+0</f>
        <v>0</v>
      </c>
      <c r="K164" s="51">
        <f>K165+0</f>
        <v>0</v>
      </c>
      <c r="L164" s="7"/>
      <c r="M164" s="130">
        <f>J164-E164</f>
        <v>0</v>
      </c>
      <c r="N164" s="130">
        <f>K164-F164</f>
        <v>0</v>
      </c>
    </row>
    <row r="165" spans="1:14" ht="27.75" customHeight="1">
      <c r="A165" s="12"/>
      <c r="B165" s="9"/>
      <c r="C165" s="10" t="s">
        <v>97</v>
      </c>
      <c r="D165" s="54">
        <f t="shared" si="40"/>
        <v>0</v>
      </c>
      <c r="E165" s="53"/>
      <c r="F165" s="53"/>
      <c r="G165" s="53">
        <f>J165-E165</f>
        <v>0</v>
      </c>
      <c r="H165" s="53">
        <f>K165-F165</f>
        <v>0</v>
      </c>
      <c r="I165" s="54">
        <f t="shared" si="38"/>
        <v>0</v>
      </c>
      <c r="J165" s="53"/>
      <c r="K165" s="53"/>
      <c r="L165" s="11"/>
      <c r="M165" s="130"/>
      <c r="N165" s="130"/>
    </row>
    <row r="166" spans="1:14" ht="22.35" customHeight="1">
      <c r="A166" s="12"/>
      <c r="B166" s="13"/>
      <c r="C166" s="16" t="s">
        <v>18</v>
      </c>
      <c r="D166" s="56"/>
      <c r="E166" s="102"/>
      <c r="F166" s="102"/>
      <c r="G166" s="55"/>
      <c r="H166" s="55"/>
      <c r="I166" s="56"/>
      <c r="J166" s="102"/>
      <c r="K166" s="102"/>
      <c r="L166" s="20"/>
      <c r="M166" s="130"/>
      <c r="N166" s="130"/>
    </row>
    <row r="167" spans="1:14" ht="34.15" customHeight="1" thickBot="1">
      <c r="A167" s="12"/>
      <c r="B167" s="70"/>
      <c r="C167" s="78" t="s">
        <v>98</v>
      </c>
      <c r="D167" s="110">
        <f>E167+F167</f>
        <v>0</v>
      </c>
      <c r="E167" s="111"/>
      <c r="F167" s="111"/>
      <c r="G167" s="126">
        <f>J167-E167</f>
        <v>0</v>
      </c>
      <c r="H167" s="126">
        <f>K167-F167</f>
        <v>0</v>
      </c>
      <c r="I167" s="110">
        <f>J167+K167</f>
        <v>0</v>
      </c>
      <c r="J167" s="111"/>
      <c r="K167" s="111"/>
      <c r="L167" s="71"/>
      <c r="M167" s="130"/>
      <c r="N167" s="130"/>
    </row>
    <row r="168" spans="1:14" ht="34.5" customHeight="1" thickBot="1">
      <c r="A168" s="86"/>
      <c r="B168" s="87"/>
      <c r="C168" s="88" t="s">
        <v>99</v>
      </c>
      <c r="D168" s="104">
        <f t="shared" ref="D168:K168" si="41">D164+D154+D150+D146+D142+D138+D134+D129+D124+D119+D114+D110+D104+D97+D93+D87+D68+D64+D55+D51+D42+D36+D32+D28+D19+D8</f>
        <v>807122800</v>
      </c>
      <c r="E168" s="104">
        <f t="shared" si="41"/>
        <v>389531900</v>
      </c>
      <c r="F168" s="104">
        <f t="shared" si="41"/>
        <v>417590900</v>
      </c>
      <c r="G168" s="104">
        <f t="shared" si="41"/>
        <v>31479900</v>
      </c>
      <c r="H168" s="104">
        <f t="shared" si="41"/>
        <v>18350000</v>
      </c>
      <c r="I168" s="104">
        <f t="shared" si="41"/>
        <v>856952700</v>
      </c>
      <c r="J168" s="104">
        <f t="shared" si="41"/>
        <v>421011800</v>
      </c>
      <c r="K168" s="104">
        <f t="shared" si="41"/>
        <v>435940900</v>
      </c>
      <c r="L168" s="47"/>
      <c r="M168" s="130">
        <f>J168-E168</f>
        <v>31479900</v>
      </c>
      <c r="N168" s="130">
        <f>K168-F168</f>
        <v>18350000</v>
      </c>
    </row>
    <row r="169" spans="1:14" ht="31.5" customHeight="1">
      <c r="M169" s="130"/>
      <c r="N169" s="130"/>
    </row>
    <row r="170" spans="1:14" ht="20.25">
      <c r="A170" s="131" t="s">
        <v>100</v>
      </c>
      <c r="B170" s="131"/>
      <c r="C170" s="131"/>
      <c r="D170" s="131"/>
      <c r="E170" s="131"/>
      <c r="F170" s="131"/>
      <c r="G170" s="131"/>
      <c r="H170" s="131"/>
      <c r="I170" s="131"/>
      <c r="J170" s="131"/>
      <c r="K170" s="131"/>
      <c r="L170" s="131"/>
    </row>
    <row r="172" spans="1:14" ht="18">
      <c r="A172" s="132" t="s">
        <v>110</v>
      </c>
      <c r="B172" s="132"/>
      <c r="C172" s="132"/>
      <c r="D172" s="89"/>
    </row>
    <row r="173" spans="1:14" ht="18">
      <c r="A173" s="90"/>
      <c r="B173" s="90"/>
      <c r="C173" s="90"/>
      <c r="D173" s="89"/>
    </row>
  </sheetData>
  <mergeCells count="14">
    <mergeCell ref="A170:L170"/>
    <mergeCell ref="A172:C172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scale="46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svatko</cp:lastModifiedBy>
  <cp:revision>55</cp:revision>
  <cp:lastPrinted>2023-07-14T08:13:41Z</cp:lastPrinted>
  <dcterms:created xsi:type="dcterms:W3CDTF">2006-09-16T00:00:00Z</dcterms:created>
  <dcterms:modified xsi:type="dcterms:W3CDTF">2023-07-14T08:15:13Z</dcterms:modified>
  <dc:language>uk-UA</dc:language>
</cp:coreProperties>
</file>