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grebenijuk\Desktop\Гребенюк Оксана\енергоплан до 20 щомісячний\"/>
    </mc:Choice>
  </mc:AlternateContent>
  <xr:revisionPtr revIDLastSave="0" documentId="13_ncr:1_{46B3944E-EF8E-46F9-9BF6-E2AD6A88D7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Аркуш1" sheetId="1" r:id="rId1"/>
  </sheets>
  <definedNames>
    <definedName name="_xlnm.Print_Area" localSheetId="0">Аркуш1!$A$1:$N$176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9" i="1" l="1"/>
  <c r="M106" i="1"/>
  <c r="M104" i="1"/>
  <c r="M108" i="1"/>
  <c r="M107" i="1"/>
  <c r="M110" i="1"/>
  <c r="M112" i="1"/>
  <c r="M111" i="1"/>
  <c r="L106" i="1"/>
  <c r="L105" i="1"/>
  <c r="M169" i="1" l="1"/>
  <c r="M170" i="1"/>
  <c r="M172" i="1"/>
  <c r="M171" i="1"/>
  <c r="M168" i="1"/>
  <c r="L169" i="1"/>
  <c r="L170" i="1"/>
  <c r="L172" i="1"/>
  <c r="L171" i="1"/>
  <c r="L168" i="1"/>
  <c r="I173" i="1"/>
  <c r="I174" i="1" s="1"/>
  <c r="H173" i="1"/>
  <c r="H174" i="1" s="1"/>
  <c r="G173" i="1"/>
  <c r="G174" i="1" s="1"/>
  <c r="F173" i="1"/>
  <c r="F174" i="1" s="1"/>
  <c r="E173" i="1"/>
  <c r="E174" i="1" s="1"/>
  <c r="D173" i="1"/>
  <c r="C173" i="1"/>
  <c r="D47" i="1"/>
  <c r="C47" i="1"/>
  <c r="L159" i="1"/>
  <c r="K159" i="1" s="1"/>
  <c r="J159" i="1" s="1"/>
  <c r="L160" i="1"/>
  <c r="K160" i="1" s="1"/>
  <c r="J160" i="1" s="1"/>
  <c r="L158" i="1"/>
  <c r="K158" i="1"/>
  <c r="J158" i="1" s="1"/>
  <c r="H161" i="1"/>
  <c r="H162" i="1" s="1"/>
  <c r="F161" i="1"/>
  <c r="F162" i="1" s="1"/>
  <c r="E161" i="1"/>
  <c r="E162" i="1" s="1"/>
  <c r="D161" i="1"/>
  <c r="C161" i="1"/>
  <c r="M140" i="1"/>
  <c r="M146" i="1"/>
  <c r="M145" i="1"/>
  <c r="M147" i="1"/>
  <c r="M148" i="1"/>
  <c r="M142" i="1"/>
  <c r="M144" i="1"/>
  <c r="M149" i="1"/>
  <c r="M141" i="1"/>
  <c r="M150" i="1"/>
  <c r="M143" i="1"/>
  <c r="L140" i="1"/>
  <c r="L146" i="1"/>
  <c r="L145" i="1"/>
  <c r="K145" i="1" s="1"/>
  <c r="J145" i="1" s="1"/>
  <c r="L147" i="1"/>
  <c r="L148" i="1"/>
  <c r="K148" i="1" s="1"/>
  <c r="J148" i="1" s="1"/>
  <c r="L142" i="1"/>
  <c r="L144" i="1"/>
  <c r="L149" i="1"/>
  <c r="L141" i="1"/>
  <c r="K141" i="1" s="1"/>
  <c r="J141" i="1" s="1"/>
  <c r="L150" i="1"/>
  <c r="L143" i="1"/>
  <c r="I151" i="1"/>
  <c r="I152" i="1" s="1"/>
  <c r="H151" i="1"/>
  <c r="H152" i="1" s="1"/>
  <c r="G151" i="1"/>
  <c r="G152" i="1" s="1"/>
  <c r="F151" i="1"/>
  <c r="F152" i="1" s="1"/>
  <c r="E151" i="1"/>
  <c r="E152" i="1" s="1"/>
  <c r="D151" i="1"/>
  <c r="C151" i="1"/>
  <c r="M120" i="1"/>
  <c r="M123" i="1"/>
  <c r="M121" i="1"/>
  <c r="M122" i="1"/>
  <c r="M126" i="1"/>
  <c r="M128" i="1"/>
  <c r="M127" i="1"/>
  <c r="M125" i="1"/>
  <c r="M124" i="1"/>
  <c r="L120" i="1"/>
  <c r="L123" i="1"/>
  <c r="L121" i="1"/>
  <c r="L122" i="1"/>
  <c r="K122" i="1" s="1"/>
  <c r="J122" i="1" s="1"/>
  <c r="L126" i="1"/>
  <c r="L128" i="1"/>
  <c r="L127" i="1"/>
  <c r="L125" i="1"/>
  <c r="K125" i="1" s="1"/>
  <c r="J125" i="1" s="1"/>
  <c r="L124" i="1"/>
  <c r="I129" i="1"/>
  <c r="I130" i="1" s="1"/>
  <c r="H129" i="1"/>
  <c r="H130" i="1" s="1"/>
  <c r="G129" i="1"/>
  <c r="G130" i="1" s="1"/>
  <c r="F129" i="1"/>
  <c r="F130" i="1" s="1"/>
  <c r="E129" i="1"/>
  <c r="E130" i="1" s="1"/>
  <c r="D129" i="1"/>
  <c r="C129" i="1"/>
  <c r="M103" i="1"/>
  <c r="M105" i="1"/>
  <c r="K106" i="1"/>
  <c r="J106" i="1" s="1"/>
  <c r="L103" i="1"/>
  <c r="L107" i="1"/>
  <c r="L109" i="1"/>
  <c r="K109" i="1" s="1"/>
  <c r="J109" i="1" s="1"/>
  <c r="L111" i="1"/>
  <c r="K111" i="1" s="1"/>
  <c r="J111" i="1" s="1"/>
  <c r="L110" i="1"/>
  <c r="L112" i="1"/>
  <c r="K112" i="1" s="1"/>
  <c r="J112" i="1" s="1"/>
  <c r="L108" i="1"/>
  <c r="K108" i="1" s="1"/>
  <c r="J108" i="1" s="1"/>
  <c r="L104" i="1"/>
  <c r="K104" i="1" s="1"/>
  <c r="J104" i="1" s="1"/>
  <c r="H113" i="1"/>
  <c r="H114" i="1" s="1"/>
  <c r="G113" i="1"/>
  <c r="G114" i="1" s="1"/>
  <c r="F113" i="1"/>
  <c r="F114" i="1" s="1"/>
  <c r="E113" i="1"/>
  <c r="E114" i="1" s="1"/>
  <c r="D113" i="1"/>
  <c r="C113" i="1"/>
  <c r="M56" i="1"/>
  <c r="M57" i="1"/>
  <c r="M55" i="1"/>
  <c r="M61" i="1"/>
  <c r="M84" i="1"/>
  <c r="M80" i="1"/>
  <c r="M70" i="1"/>
  <c r="M69" i="1"/>
  <c r="M71" i="1"/>
  <c r="M63" i="1"/>
  <c r="M74" i="1"/>
  <c r="M66" i="1"/>
  <c r="M59" i="1"/>
  <c r="M75" i="1"/>
  <c r="M67" i="1"/>
  <c r="M76" i="1"/>
  <c r="M73" i="1"/>
  <c r="M72" i="1"/>
  <c r="M78" i="1"/>
  <c r="M83" i="1"/>
  <c r="M85" i="1"/>
  <c r="M82" i="1"/>
  <c r="M81" i="1"/>
  <c r="M86" i="1"/>
  <c r="M58" i="1"/>
  <c r="M65" i="1"/>
  <c r="M68" i="1"/>
  <c r="M60" i="1"/>
  <c r="M54" i="1"/>
  <c r="M64" i="1"/>
  <c r="M77" i="1"/>
  <c r="M88" i="1"/>
  <c r="M62" i="1"/>
  <c r="M79" i="1"/>
  <c r="M87" i="1"/>
  <c r="L56" i="1"/>
  <c r="L57" i="1"/>
  <c r="L55" i="1"/>
  <c r="L61" i="1"/>
  <c r="L84" i="1"/>
  <c r="L80" i="1"/>
  <c r="L70" i="1"/>
  <c r="L69" i="1"/>
  <c r="L71" i="1"/>
  <c r="L63" i="1"/>
  <c r="L74" i="1"/>
  <c r="L66" i="1"/>
  <c r="L59" i="1"/>
  <c r="L75" i="1"/>
  <c r="L67" i="1"/>
  <c r="L76" i="1"/>
  <c r="L73" i="1"/>
  <c r="L72" i="1"/>
  <c r="L78" i="1"/>
  <c r="L83" i="1"/>
  <c r="L85" i="1"/>
  <c r="L82" i="1"/>
  <c r="L81" i="1"/>
  <c r="L86" i="1"/>
  <c r="L58" i="1"/>
  <c r="L65" i="1"/>
  <c r="L68" i="1"/>
  <c r="L60" i="1"/>
  <c r="L54" i="1"/>
  <c r="L64" i="1"/>
  <c r="L77" i="1"/>
  <c r="L88" i="1"/>
  <c r="L62" i="1"/>
  <c r="L79" i="1"/>
  <c r="L87" i="1"/>
  <c r="M7" i="1"/>
  <c r="M8" i="1"/>
  <c r="L8" i="1"/>
  <c r="L14" i="1"/>
  <c r="K14" i="1" s="1"/>
  <c r="J14" i="1" s="1"/>
  <c r="L19" i="1"/>
  <c r="K19" i="1" s="1"/>
  <c r="J19" i="1" s="1"/>
  <c r="L16" i="1"/>
  <c r="K16" i="1" s="1"/>
  <c r="J16" i="1" s="1"/>
  <c r="L9" i="1"/>
  <c r="K9" i="1" s="1"/>
  <c r="J9" i="1" s="1"/>
  <c r="L32" i="1"/>
  <c r="K32" i="1" s="1"/>
  <c r="J32" i="1" s="1"/>
  <c r="L11" i="1"/>
  <c r="K11" i="1" s="1"/>
  <c r="J11" i="1" s="1"/>
  <c r="L20" i="1"/>
  <c r="K20" i="1" s="1"/>
  <c r="J20" i="1" s="1"/>
  <c r="L10" i="1"/>
  <c r="K10" i="1" s="1"/>
  <c r="J10" i="1" s="1"/>
  <c r="L36" i="1"/>
  <c r="K36" i="1" s="1"/>
  <c r="J36" i="1" s="1"/>
  <c r="L18" i="1"/>
  <c r="K18" i="1" s="1"/>
  <c r="J18" i="1" s="1"/>
  <c r="L22" i="1"/>
  <c r="K22" i="1" s="1"/>
  <c r="J22" i="1" s="1"/>
  <c r="L12" i="1"/>
  <c r="K12" i="1" s="1"/>
  <c r="J12" i="1" s="1"/>
  <c r="L33" i="1"/>
  <c r="K33" i="1" s="1"/>
  <c r="J33" i="1" s="1"/>
  <c r="L21" i="1"/>
  <c r="K21" i="1" s="1"/>
  <c r="J21" i="1" s="1"/>
  <c r="L27" i="1"/>
  <c r="K27" i="1" s="1"/>
  <c r="J27" i="1" s="1"/>
  <c r="L38" i="1"/>
  <c r="K38" i="1" s="1"/>
  <c r="J38" i="1" s="1"/>
  <c r="L15" i="1"/>
  <c r="K15" i="1" s="1"/>
  <c r="J15" i="1" s="1"/>
  <c r="L40" i="1"/>
  <c r="K40" i="1" s="1"/>
  <c r="J40" i="1" s="1"/>
  <c r="L37" i="1"/>
  <c r="K37" i="1" s="1"/>
  <c r="J37" i="1" s="1"/>
  <c r="L23" i="1"/>
  <c r="K23" i="1" s="1"/>
  <c r="J23" i="1" s="1"/>
  <c r="L24" i="1"/>
  <c r="K24" i="1" s="1"/>
  <c r="J24" i="1" s="1"/>
  <c r="L28" i="1"/>
  <c r="K28" i="1" s="1"/>
  <c r="J28" i="1" s="1"/>
  <c r="L41" i="1"/>
  <c r="K41" i="1" s="1"/>
  <c r="J41" i="1" s="1"/>
  <c r="L25" i="1"/>
  <c r="K25" i="1" s="1"/>
  <c r="J25" i="1" s="1"/>
  <c r="L30" i="1"/>
  <c r="K30" i="1" s="1"/>
  <c r="J30" i="1" s="1"/>
  <c r="L13" i="1"/>
  <c r="K13" i="1" s="1"/>
  <c r="J13" i="1" s="1"/>
  <c r="L35" i="1"/>
  <c r="K35" i="1" s="1"/>
  <c r="J35" i="1" s="1"/>
  <c r="L26" i="1"/>
  <c r="K26" i="1" s="1"/>
  <c r="J26" i="1" s="1"/>
  <c r="L34" i="1"/>
  <c r="K34" i="1" s="1"/>
  <c r="J34" i="1" s="1"/>
  <c r="L29" i="1"/>
  <c r="K29" i="1" s="1"/>
  <c r="J29" i="1" s="1"/>
  <c r="L46" i="1"/>
  <c r="K46" i="1" s="1"/>
  <c r="J46" i="1" s="1"/>
  <c r="L45" i="1"/>
  <c r="K45" i="1" s="1"/>
  <c r="J45" i="1" s="1"/>
  <c r="L31" i="1"/>
  <c r="K31" i="1" s="1"/>
  <c r="J31" i="1" s="1"/>
  <c r="L43" i="1"/>
  <c r="K43" i="1" s="1"/>
  <c r="J43" i="1" s="1"/>
  <c r="L39" i="1"/>
  <c r="K39" i="1" s="1"/>
  <c r="J39" i="1" s="1"/>
  <c r="L44" i="1"/>
  <c r="K44" i="1" s="1"/>
  <c r="J44" i="1" s="1"/>
  <c r="L42" i="1"/>
  <c r="K42" i="1" s="1"/>
  <c r="J42" i="1" s="1"/>
  <c r="L17" i="1"/>
  <c r="K17" i="1" s="1"/>
  <c r="J17" i="1" s="1"/>
  <c r="L7" i="1"/>
  <c r="I89" i="1"/>
  <c r="I90" i="1" s="1"/>
  <c r="I47" i="1"/>
  <c r="I48" i="1" s="1"/>
  <c r="H89" i="1"/>
  <c r="H90" i="1" s="1"/>
  <c r="H47" i="1"/>
  <c r="H48" i="1" s="1"/>
  <c r="G89" i="1"/>
  <c r="G90" i="1" s="1"/>
  <c r="G47" i="1"/>
  <c r="G48" i="1" s="1"/>
  <c r="F89" i="1"/>
  <c r="F90" i="1" s="1"/>
  <c r="E89" i="1"/>
  <c r="E90" i="1" s="1"/>
  <c r="E47" i="1"/>
  <c r="E48" i="1" s="1"/>
  <c r="F47" i="1"/>
  <c r="F48" i="1" s="1"/>
  <c r="D89" i="1"/>
  <c r="C89" i="1"/>
  <c r="J162" i="1" l="1"/>
  <c r="K149" i="1"/>
  <c r="J149" i="1" s="1"/>
  <c r="K142" i="1"/>
  <c r="J142" i="1" s="1"/>
  <c r="K146" i="1"/>
  <c r="J146" i="1" s="1"/>
  <c r="K143" i="1"/>
  <c r="J143" i="1" s="1"/>
  <c r="K8" i="1"/>
  <c r="J8" i="1" s="1"/>
  <c r="K103" i="1"/>
  <c r="J103" i="1" s="1"/>
  <c r="K127" i="1"/>
  <c r="J127" i="1" s="1"/>
  <c r="K126" i="1"/>
  <c r="J126" i="1" s="1"/>
  <c r="K121" i="1"/>
  <c r="J121" i="1" s="1"/>
  <c r="K120" i="1"/>
  <c r="J120" i="1" s="1"/>
  <c r="K7" i="1"/>
  <c r="J7" i="1" s="1"/>
  <c r="K78" i="1"/>
  <c r="J78" i="1" s="1"/>
  <c r="K70" i="1"/>
  <c r="J70" i="1" s="1"/>
  <c r="K56" i="1"/>
  <c r="J56" i="1" s="1"/>
  <c r="K123" i="1"/>
  <c r="J123" i="1" s="1"/>
  <c r="K150" i="1"/>
  <c r="J150" i="1" s="1"/>
  <c r="K168" i="1"/>
  <c r="J168" i="1" s="1"/>
  <c r="K172" i="1"/>
  <c r="J172" i="1" s="1"/>
  <c r="K169" i="1"/>
  <c r="J169" i="1" s="1"/>
  <c r="K171" i="1"/>
  <c r="J171" i="1" s="1"/>
  <c r="K170" i="1"/>
  <c r="J170" i="1" s="1"/>
  <c r="K79" i="1"/>
  <c r="J79" i="1" s="1"/>
  <c r="K64" i="1"/>
  <c r="J64" i="1" s="1"/>
  <c r="K60" i="1"/>
  <c r="J60" i="1" s="1"/>
  <c r="K83" i="1"/>
  <c r="J83" i="1" s="1"/>
  <c r="K72" i="1"/>
  <c r="J72" i="1" s="1"/>
  <c r="K76" i="1"/>
  <c r="J76" i="1" s="1"/>
  <c r="K75" i="1"/>
  <c r="J75" i="1" s="1"/>
  <c r="K66" i="1"/>
  <c r="J66" i="1" s="1"/>
  <c r="K63" i="1"/>
  <c r="J63" i="1" s="1"/>
  <c r="K69" i="1"/>
  <c r="J69" i="1" s="1"/>
  <c r="K61" i="1"/>
  <c r="J61" i="1" s="1"/>
  <c r="K57" i="1"/>
  <c r="J57" i="1" s="1"/>
  <c r="K62" i="1"/>
  <c r="J62" i="1" s="1"/>
  <c r="K54" i="1"/>
  <c r="J54" i="1" s="1"/>
  <c r="K68" i="1"/>
  <c r="J68" i="1" s="1"/>
  <c r="K81" i="1"/>
  <c r="J81" i="1" s="1"/>
  <c r="K85" i="1"/>
  <c r="J85" i="1" s="1"/>
  <c r="K65" i="1"/>
  <c r="J65" i="1" s="1"/>
  <c r="K86" i="1"/>
  <c r="J86" i="1" s="1"/>
  <c r="K73" i="1"/>
  <c r="J73" i="1" s="1"/>
  <c r="K67" i="1"/>
  <c r="J67" i="1" s="1"/>
  <c r="K59" i="1"/>
  <c r="J59" i="1" s="1"/>
  <c r="K74" i="1"/>
  <c r="J74" i="1" s="1"/>
  <c r="J48" i="1"/>
  <c r="K77" i="1"/>
  <c r="J77" i="1" s="1"/>
  <c r="K84" i="1"/>
  <c r="J84" i="1" s="1"/>
  <c r="K55" i="1"/>
  <c r="J55" i="1" s="1"/>
  <c r="K124" i="1"/>
  <c r="J124" i="1" s="1"/>
  <c r="K105" i="1"/>
  <c r="J105" i="1" s="1"/>
  <c r="K87" i="1"/>
  <c r="J87" i="1" s="1"/>
  <c r="K88" i="1"/>
  <c r="J88" i="1" s="1"/>
  <c r="K58" i="1"/>
  <c r="J58" i="1" s="1"/>
  <c r="K82" i="1"/>
  <c r="J82" i="1" s="1"/>
  <c r="K71" i="1"/>
  <c r="J71" i="1" s="1"/>
  <c r="K80" i="1"/>
  <c r="J80" i="1" s="1"/>
  <c r="K110" i="1"/>
  <c r="J110" i="1" s="1"/>
  <c r="K107" i="1"/>
  <c r="J107" i="1" s="1"/>
  <c r="K128" i="1"/>
  <c r="J128" i="1" s="1"/>
  <c r="K144" i="1"/>
  <c r="J144" i="1" s="1"/>
  <c r="K147" i="1"/>
  <c r="J147" i="1" s="1"/>
  <c r="K140" i="1"/>
  <c r="J140" i="1" s="1"/>
  <c r="J114" i="1" l="1"/>
  <c r="J130" i="1"/>
  <c r="J152" i="1"/>
  <c r="J174" i="1"/>
  <c r="J90" i="1"/>
</calcChain>
</file>

<file path=xl/sharedStrings.xml><?xml version="1.0" encoding="utf-8"?>
<sst xmlns="http://schemas.openxmlformats.org/spreadsheetml/2006/main" count="250" uniqueCount="152">
  <si>
    <t>№ п/п</t>
  </si>
  <si>
    <t>Установа/Будівля</t>
  </si>
  <si>
    <t>Кількість відвідувачів у роб. час, осіб</t>
  </si>
  <si>
    <t>Опалювальна площа із врахуванням висоти, м2</t>
  </si>
  <si>
    <t>Газ</t>
  </si>
  <si>
    <t>Теплової енергії</t>
  </si>
  <si>
    <t xml:space="preserve">Розподіл споживання по видах енергоресурсів </t>
  </si>
  <si>
    <t>Газ, м3</t>
  </si>
  <si>
    <t>ДНЗ № 07</t>
  </si>
  <si>
    <t>ДНЗ № 11</t>
  </si>
  <si>
    <t>ДНЗ № 15</t>
  </si>
  <si>
    <t>ДНЗ № 26</t>
  </si>
  <si>
    <t>ДНЗ № 33</t>
  </si>
  <si>
    <t>ДНЗ № 22</t>
  </si>
  <si>
    <t>ДНЗ № 38</t>
  </si>
  <si>
    <t>ДНЗ № 19</t>
  </si>
  <si>
    <t>ДНЗ № 09</t>
  </si>
  <si>
    <t>ДНЗ № 01</t>
  </si>
  <si>
    <t>ДНЗ № 21</t>
  </si>
  <si>
    <t>ДНЗ № 06</t>
  </si>
  <si>
    <t>ДНЗ № 08</t>
  </si>
  <si>
    <t>ДНЗ № 10</t>
  </si>
  <si>
    <t>ДНЗ № 05</t>
  </si>
  <si>
    <t>ДНЗ № 03</t>
  </si>
  <si>
    <t>ДНЗ № 41</t>
  </si>
  <si>
    <t>ДНЗ № 31</t>
  </si>
  <si>
    <t>ДНЗ № 04</t>
  </si>
  <si>
    <t>ДНЗ № 25</t>
  </si>
  <si>
    <t>ДНЗ № 13</t>
  </si>
  <si>
    <t>ДНЗ № 23</t>
  </si>
  <si>
    <t>ДНЗ № 29</t>
  </si>
  <si>
    <t>ДНЗ № 37</t>
  </si>
  <si>
    <t>ДНЗ № 14</t>
  </si>
  <si>
    <t>ДНЗ № 30</t>
  </si>
  <si>
    <t>ДНЗ № 17</t>
  </si>
  <si>
    <t>ДНЗ № 34</t>
  </si>
  <si>
    <t>ДНЗ № 20</t>
  </si>
  <si>
    <t>ДНЗ № 28</t>
  </si>
  <si>
    <t>ДНЗ № 16</t>
  </si>
  <si>
    <t>ДНЗ № 24</t>
  </si>
  <si>
    <t>ДНЗ № 32</t>
  </si>
  <si>
    <t>ДНЗ № 18</t>
  </si>
  <si>
    <t>ДНЗ № 12</t>
  </si>
  <si>
    <t>ДНЗ № 02</t>
  </si>
  <si>
    <t>ДНЗ № 40</t>
  </si>
  <si>
    <t>ДНЗ № 27</t>
  </si>
  <si>
    <t>ДНЗ № 35</t>
  </si>
  <si>
    <t>ДНЗ № 39</t>
  </si>
  <si>
    <t>РАЗОМ по ДНЗ</t>
  </si>
  <si>
    <t>СЕРЕДНЄ по ДНЗ</t>
  </si>
  <si>
    <t>КДЮСШ № 1</t>
  </si>
  <si>
    <t>ЗОШ № 2</t>
  </si>
  <si>
    <t>НВК № 10</t>
  </si>
  <si>
    <t>ЗОШ № 15</t>
  </si>
  <si>
    <t>ЗОШ № 17</t>
  </si>
  <si>
    <t>ЗОШ № 12</t>
  </si>
  <si>
    <t>ЗОШ № 16</t>
  </si>
  <si>
    <t>ЗОШ № 13</t>
  </si>
  <si>
    <t>Гімназія № 18</t>
  </si>
  <si>
    <t>НВК № 9</t>
  </si>
  <si>
    <t>ЗОШ № 3</t>
  </si>
  <si>
    <t>ЗОШ № 11</t>
  </si>
  <si>
    <t>НВК № 22</t>
  </si>
  <si>
    <t>Гімназія № 14**</t>
  </si>
  <si>
    <t>ЗОШ № 20</t>
  </si>
  <si>
    <t>Гімназія № 4</t>
  </si>
  <si>
    <t>НВК № 26</t>
  </si>
  <si>
    <t>ЗОШ № 5</t>
  </si>
  <si>
    <t>ЗОШ № 19</t>
  </si>
  <si>
    <t>ЗОШ № 25</t>
  </si>
  <si>
    <t>НВК № 24</t>
  </si>
  <si>
    <t>НВК № 7</t>
  </si>
  <si>
    <t>Луцький Ліцей № 27</t>
  </si>
  <si>
    <t>ЗОШ № 23</t>
  </si>
  <si>
    <t>ЗОШ № 1</t>
  </si>
  <si>
    <t>Луцький ліцей ЛМР у Волинській області</t>
  </si>
  <si>
    <t>Гімназія № 21</t>
  </si>
  <si>
    <t>ПУМ</t>
  </si>
  <si>
    <t xml:space="preserve">Центральна бухг. упр.освіти </t>
  </si>
  <si>
    <t>МНВК</t>
  </si>
  <si>
    <t>НРЦ</t>
  </si>
  <si>
    <t xml:space="preserve">ДЮСШ № 2 </t>
  </si>
  <si>
    <t>Методкабінет*</t>
  </si>
  <si>
    <t>Будинок вчителя</t>
  </si>
  <si>
    <t>Вечірня школа</t>
  </si>
  <si>
    <t>РАЗОМ по ЗОШ</t>
  </si>
  <si>
    <t>СЕРЕДНЄ по ЗОШ</t>
  </si>
  <si>
    <t>ДОШКІЛЬНІ НАВЧАЛЬНІ ЗАКЛАДИ</t>
  </si>
  <si>
    <t>ШКОЛИ ТА ПОЗАШКІЛЬНІ УСТАНОВИ</t>
  </si>
  <si>
    <t xml:space="preserve">   ВИКОНАВЧИЙ КОМІТЕТ ЛУЦЬКОЇ МІСЬКОЇ РАДИ</t>
  </si>
  <si>
    <t>ЛМР, Б. Хмельницького, 21</t>
  </si>
  <si>
    <t>ЛМР, Б. Хмельницького, 17</t>
  </si>
  <si>
    <t>ЛМР, Б. Хмельницького, 19</t>
  </si>
  <si>
    <t xml:space="preserve">Автогосподарство </t>
  </si>
  <si>
    <t>Терцентр по обслуговуванню ОНГ</t>
  </si>
  <si>
    <t>Департамент соціальної політики ЛМР</t>
  </si>
  <si>
    <t>ЦНАП</t>
  </si>
  <si>
    <t>Департамент ЖКГ</t>
  </si>
  <si>
    <t>РАГС, пр-т. Соборності, 18</t>
  </si>
  <si>
    <t>РАЗОМ по ЛМР</t>
  </si>
  <si>
    <t>СЕРЕДНЄ по ЛМР</t>
  </si>
  <si>
    <t>Прилуцька сільська рада</t>
  </si>
  <si>
    <t>ЗАКЛАДИ УПРАВЛІННЯ ОХОРОНИ ЗДОРОВ'Я</t>
  </si>
  <si>
    <t>ЛЦПМСД №1</t>
  </si>
  <si>
    <t>ЛМКЛ (клінічна лікарня)</t>
  </si>
  <si>
    <t>ЛКПБ (пологовий будинок)</t>
  </si>
  <si>
    <t>Поліклініка дитяча</t>
  </si>
  <si>
    <t>ЛЦПМСД №3</t>
  </si>
  <si>
    <t>ЛЦПМСД №2</t>
  </si>
  <si>
    <t>Поліклініка стоматологічна</t>
  </si>
  <si>
    <t>ЛЦПМСД</t>
  </si>
  <si>
    <t>УОЗ (Волі, 1а; Відродження 2)</t>
  </si>
  <si>
    <t>РАЗОМ по охороні здоров'я</t>
  </si>
  <si>
    <t>СЕРЕДНЄ по охороні здоров'я</t>
  </si>
  <si>
    <t>ЗАКЛАДИ ДЕПАРТАМЕНТУ КУЛЬТУРИ</t>
  </si>
  <si>
    <t>ЦБС</t>
  </si>
  <si>
    <t>Бібліотека №10</t>
  </si>
  <si>
    <t>Клуб № 2</t>
  </si>
  <si>
    <t>Художня школа</t>
  </si>
  <si>
    <t>БК "Вересневе"</t>
  </si>
  <si>
    <t>Музична школа № 2</t>
  </si>
  <si>
    <t>Музична школа № 1</t>
  </si>
  <si>
    <t>Музична школа № 3</t>
  </si>
  <si>
    <t>КЗ "Палац культури міста Луцька"</t>
  </si>
  <si>
    <t>Районний будинок культури</t>
  </si>
  <si>
    <t>БК "Теремно"</t>
  </si>
  <si>
    <t>РАЗОМ по культурі</t>
  </si>
  <si>
    <t>СЕРЕДНЄ по культурі</t>
  </si>
  <si>
    <t>ЗАКЛАДИ ДЕПАРТАМЕНТУ СІМ'Ї, МОЛОДІ ТА СПОРТУ</t>
  </si>
  <si>
    <t>ДЮСШОР (плавання)</t>
  </si>
  <si>
    <t>Білий м'яч</t>
  </si>
  <si>
    <t>ДЮСШ № 3</t>
  </si>
  <si>
    <t>РАЗОМ по спорту</t>
  </si>
  <si>
    <t>СЕРЕДНЄ по спорту</t>
  </si>
  <si>
    <t>ПРОФЕСІЙНО-ТЕХНІЧНІ НАВЧАЛЬНІ ЗАКЛАДИ</t>
  </si>
  <si>
    <t>Волинський коледж НУХТ</t>
  </si>
  <si>
    <t>ЛЦ професійно-технічної освіти</t>
  </si>
  <si>
    <t>ДПТНЗ Луцьке вище професійне училище</t>
  </si>
  <si>
    <t>Технічний коледж ЛНТУ</t>
  </si>
  <si>
    <t>ЛВПТУ будівництва та архітектури</t>
  </si>
  <si>
    <t>РАЗОМ по птнз</t>
  </si>
  <si>
    <t>СЕРЕДНЄ по птнз</t>
  </si>
  <si>
    <t>Гаряча вода, м3</t>
  </si>
  <si>
    <t>Електроенергія, кВт</t>
  </si>
  <si>
    <t>Теплова енергія, Гкал</t>
  </si>
  <si>
    <t>Холодна вода, м3</t>
  </si>
  <si>
    <t>*</t>
  </si>
  <si>
    <t>Обсяг споживання приведенний до кВт</t>
  </si>
  <si>
    <t>Питоме споживання енергоресурсів на м2 (без води)</t>
  </si>
  <si>
    <t>Всіх енергоресурсів (без води)</t>
  </si>
  <si>
    <t>Обсяг та структура енергоресурсів, спожитих будівлями за січень-березень 2020 року</t>
  </si>
  <si>
    <t xml:space="preserve">* вудсутня інформація по проплаті теплової енергії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</si>
</sst>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2"/>
      <name val="Arial"/>
    </font>
    <font>
      <sz val="10"/>
      <color indexed="8"/>
      <name val="Arial"/>
    </font>
    <font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FF0000"/>
      <name val="Arial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26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8" applyNumberFormat="0" applyAlignment="0" applyProtection="0"/>
    <xf numFmtId="0" fontId="22" fillId="28" borderId="9" applyNumberFormat="0" applyAlignment="0" applyProtection="0"/>
    <xf numFmtId="0" fontId="23" fillId="28" borderId="8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7" fillId="0" borderId="13" applyNumberFormat="0" applyFill="0" applyAlignment="0" applyProtection="0"/>
    <xf numFmtId="0" fontId="28" fillId="29" borderId="14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2" fillId="0" borderId="0" applyNumberFormat="0" applyFill="0" applyBorder="0" applyAlignment="0" applyProtection="0"/>
    <xf numFmtId="0" fontId="5" fillId="32" borderId="15" applyNumberFormat="0" applyFont="0" applyAlignment="0" applyProtection="0"/>
    <xf numFmtId="0" fontId="4" fillId="32" borderId="15" applyNumberFormat="0" applyFont="0" applyAlignment="0" applyProtection="0"/>
    <xf numFmtId="0" fontId="3" fillId="32" borderId="15" applyNumberFormat="0" applyFont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33" borderId="0" applyNumberFormat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2" fillId="32" borderId="15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1" fillId="0" borderId="0"/>
    <xf numFmtId="0" fontId="1" fillId="32" borderId="15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" fontId="15" fillId="0" borderId="1" xfId="0" applyNumberFormat="1" applyFont="1" applyBorder="1" applyAlignment="1"/>
    <xf numFmtId="3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" fontId="0" fillId="0" borderId="1" xfId="0" applyNumberFormat="1" applyBorder="1"/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 vertical="top"/>
      <protection locked="0"/>
    </xf>
    <xf numFmtId="3" fontId="16" fillId="0" borderId="1" xfId="0" applyNumberFormat="1" applyFont="1" applyBorder="1" applyAlignment="1">
      <alignment horizontal="center"/>
    </xf>
    <xf numFmtId="3" fontId="0" fillId="0" borderId="1" xfId="0" applyNumberFormat="1" applyBorder="1"/>
    <xf numFmtId="0" fontId="17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/>
    </xf>
    <xf numFmtId="4" fontId="15" fillId="0" borderId="1" xfId="71" applyNumberFormat="1" applyFont="1" applyFill="1" applyBorder="1" applyAlignment="1" applyProtection="1"/>
    <xf numFmtId="3" fontId="0" fillId="0" borderId="1" xfId="0" applyNumberFormat="1" applyBorder="1" applyAlignment="1">
      <alignment horizontal="center" vertical="center" wrapText="1"/>
    </xf>
    <xf numFmtId="4" fontId="11" fillId="0" borderId="1" xfId="0" applyNumberFormat="1" applyFont="1" applyBorder="1"/>
    <xf numFmtId="2" fontId="11" fillId="0" borderId="1" xfId="0" applyNumberFormat="1" applyFont="1" applyBorder="1"/>
    <xf numFmtId="4" fontId="18" fillId="2" borderId="1" xfId="71" applyNumberFormat="1" applyFont="1" applyFill="1" applyBorder="1" applyAlignment="1" applyProtection="1"/>
    <xf numFmtId="0" fontId="0" fillId="0" borderId="1" xfId="0" applyBorder="1" applyAlignment="1">
      <alignment vertical="center" wrapText="1"/>
    </xf>
    <xf numFmtId="4" fontId="13" fillId="0" borderId="1" xfId="72" applyNumberFormat="1" applyFont="1" applyFill="1" applyBorder="1" applyAlignment="1" applyProtection="1"/>
    <xf numFmtId="0" fontId="7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/>
    <xf numFmtId="4" fontId="18" fillId="0" borderId="1" xfId="71" applyNumberFormat="1" applyFont="1" applyFill="1" applyBorder="1" applyAlignment="1" applyProtection="1"/>
    <xf numFmtId="4" fontId="18" fillId="0" borderId="1" xfId="0" applyNumberFormat="1" applyFont="1" applyBorder="1" applyAlignment="1"/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3" fontId="10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0" fontId="0" fillId="0" borderId="0" xfId="0" applyBorder="1"/>
    <xf numFmtId="4" fontId="18" fillId="2" borderId="0" xfId="71" applyNumberFormat="1" applyFont="1" applyFill="1" applyBorder="1" applyAlignment="1" applyProtection="1"/>
    <xf numFmtId="4" fontId="18" fillId="0" borderId="0" xfId="71" applyNumberFormat="1" applyFont="1" applyFill="1" applyBorder="1" applyAlignment="1" applyProtection="1"/>
    <xf numFmtId="4" fontId="36" fillId="0" borderId="1" xfId="70" applyNumberFormat="1" applyFont="1" applyFill="1" applyBorder="1" applyAlignment="1" applyProtection="1"/>
    <xf numFmtId="4" fontId="37" fillId="0" borderId="1" xfId="0" applyNumberFormat="1" applyFont="1" applyBorder="1"/>
    <xf numFmtId="0" fontId="37" fillId="0" borderId="1" xfId="0" applyFont="1" applyBorder="1"/>
    <xf numFmtId="0" fontId="38" fillId="0" borderId="1" xfId="0" applyFont="1" applyBorder="1" applyAlignment="1">
      <alignment horizontal="right" vertical="center" wrapText="1"/>
    </xf>
    <xf numFmtId="4" fontId="38" fillId="0" borderId="1" xfId="70" applyNumberFormat="1" applyFont="1" applyFill="1" applyBorder="1" applyAlignment="1" applyProtection="1"/>
    <xf numFmtId="4" fontId="9" fillId="0" borderId="1" xfId="70" applyNumberFormat="1" applyFont="1" applyFill="1" applyBorder="1" applyAlignment="1" applyProtection="1"/>
    <xf numFmtId="4" fontId="38" fillId="0" borderId="1" xfId="71" applyNumberFormat="1" applyFont="1" applyFill="1" applyBorder="1" applyAlignment="1" applyProtection="1"/>
    <xf numFmtId="4" fontId="7" fillId="0" borderId="1" xfId="71" applyNumberFormat="1" applyFont="1" applyFill="1" applyBorder="1" applyAlignment="1" applyProtection="1"/>
    <xf numFmtId="0" fontId="40" fillId="0" borderId="1" xfId="0" applyFont="1" applyBorder="1"/>
    <xf numFmtId="4" fontId="9" fillId="0" borderId="1" xfId="71" applyNumberFormat="1" applyFont="1" applyFill="1" applyBorder="1" applyAlignment="1" applyProtection="1"/>
    <xf numFmtId="4" fontId="9" fillId="0" borderId="1" xfId="70" applyNumberFormat="1" applyFont="1" applyFill="1" applyBorder="1" applyAlignment="1" applyProtection="1">
      <alignment horizontal="right" wrapText="1"/>
    </xf>
    <xf numFmtId="4" fontId="9" fillId="0" borderId="1" xfId="70" applyNumberFormat="1" applyFont="1" applyFill="1" applyBorder="1" applyAlignment="1" applyProtection="1">
      <alignment wrapText="1"/>
    </xf>
    <xf numFmtId="4" fontId="9" fillId="0" borderId="1" xfId="0" applyNumberFormat="1" applyFont="1" applyBorder="1" applyAlignment="1"/>
    <xf numFmtId="4" fontId="15" fillId="0" borderId="1" xfId="71" applyNumberFormat="1" applyFont="1" applyFill="1" applyBorder="1" applyAlignment="1" applyProtection="1">
      <alignment horizontal="right" wrapText="1"/>
    </xf>
    <xf numFmtId="4" fontId="38" fillId="0" borderId="1" xfId="0" applyNumberFormat="1" applyFont="1" applyBorder="1" applyAlignment="1"/>
    <xf numFmtId="4" fontId="9" fillId="0" borderId="1" xfId="71" applyNumberFormat="1" applyFont="1" applyFill="1" applyBorder="1" applyAlignment="1" applyProtection="1">
      <alignment wrapText="1"/>
    </xf>
    <xf numFmtId="4" fontId="38" fillId="0" borderId="1" xfId="72" applyNumberFormat="1" applyFont="1" applyFill="1" applyBorder="1" applyAlignment="1" applyProtection="1"/>
    <xf numFmtId="0" fontId="38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 vertical="center" wrapText="1"/>
    </xf>
    <xf numFmtId="4" fontId="15" fillId="0" borderId="0" xfId="0" applyNumberFormat="1" applyFont="1" applyAlignment="1">
      <alignment horizontal="right" wrapText="1"/>
    </xf>
    <xf numFmtId="4" fontId="9" fillId="0" borderId="0" xfId="70" applyNumberFormat="1" applyFont="1" applyFill="1" applyBorder="1" applyAlignment="1" applyProtection="1"/>
    <xf numFmtId="0" fontId="41" fillId="0" borderId="1" xfId="0" applyFont="1" applyBorder="1"/>
    <xf numFmtId="4" fontId="38" fillId="0" borderId="0" xfId="71" applyNumberFormat="1" applyFont="1" applyFill="1" applyBorder="1" applyAlignment="1" applyProtection="1"/>
    <xf numFmtId="0" fontId="9" fillId="0" borderId="1" xfId="0" applyFont="1" applyBorder="1"/>
    <xf numFmtId="4" fontId="9" fillId="0" borderId="1" xfId="72" applyNumberFormat="1" applyFont="1" applyFill="1" applyBorder="1" applyAlignment="1" applyProtection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26">
    <cellStyle name="20% – колірна тема 1" xfId="1" builtinId="30" customBuiltin="1"/>
    <cellStyle name="20% – колірна тема 1 2" xfId="7" xr:uid="{00000000-0005-0000-0000-000006000000}"/>
    <cellStyle name="20% – колірна тема 1 3" xfId="8" xr:uid="{00000000-0005-0000-0000-000007000000}"/>
    <cellStyle name="20% – колірна тема 1 4" xfId="88" xr:uid="{3F38E6DF-3779-4C82-99E2-91935843CF4F}"/>
    <cellStyle name="20% – колірна тема 1 5" xfId="108" xr:uid="{0840EDEC-8086-4DDF-BCA2-6EDAE50C3999}"/>
    <cellStyle name="20% – колірна тема 2" xfId="2" builtinId="34" customBuiltin="1"/>
    <cellStyle name="20% – колірна тема 2 2" xfId="9" xr:uid="{00000000-0005-0000-0000-000008000000}"/>
    <cellStyle name="20% – колірна тема 2 3" xfId="10" xr:uid="{00000000-0005-0000-0000-000009000000}"/>
    <cellStyle name="20% – колірна тема 2 4" xfId="91" xr:uid="{E4DEF260-F042-4403-BF98-D37ADCAC255B}"/>
    <cellStyle name="20% – колірна тема 2 5" xfId="111" xr:uid="{73118534-E713-42F8-934E-9E2929B08390}"/>
    <cellStyle name="20% – колірна тема 3" xfId="3" builtinId="38" customBuiltin="1"/>
    <cellStyle name="20% – колірна тема 3 2" xfId="11" xr:uid="{00000000-0005-0000-0000-00000A000000}"/>
    <cellStyle name="20% – колірна тема 3 3" xfId="12" xr:uid="{00000000-0005-0000-0000-00000B000000}"/>
    <cellStyle name="20% – колірна тема 3 4" xfId="94" xr:uid="{E21E5BD7-3646-4D8D-A6E9-BC07E7AEEDD2}"/>
    <cellStyle name="20% – колірна тема 3 5" xfId="114" xr:uid="{E7B719BC-4F64-425C-B18D-EFB92027B58F}"/>
    <cellStyle name="20% – колірна тема 4" xfId="4" builtinId="42" customBuiltin="1"/>
    <cellStyle name="20% – колірна тема 4 2" xfId="13" xr:uid="{00000000-0005-0000-0000-00000C000000}"/>
    <cellStyle name="20% – колірна тема 4 3" xfId="14" xr:uid="{00000000-0005-0000-0000-00000D000000}"/>
    <cellStyle name="20% – колірна тема 4 4" xfId="97" xr:uid="{BA910EC8-F992-45FD-8AB9-FAF310E69468}"/>
    <cellStyle name="20% – колірна тема 4 5" xfId="117" xr:uid="{208AFF27-7900-470E-989B-AF9CFE1296B7}"/>
    <cellStyle name="20% – колірна тема 5" xfId="5" builtinId="46" customBuiltin="1"/>
    <cellStyle name="20% – колірна тема 5 2" xfId="15" xr:uid="{00000000-0005-0000-0000-00000E000000}"/>
    <cellStyle name="20% – колірна тема 5 3" xfId="16" xr:uid="{00000000-0005-0000-0000-00000F000000}"/>
    <cellStyle name="20% – колірна тема 5 4" xfId="100" xr:uid="{246B5B2B-CBA8-4711-9359-C00239A34F4C}"/>
    <cellStyle name="20% – колірна тема 5 5" xfId="120" xr:uid="{1531891F-507F-4E89-9E84-F79D4E9F6D96}"/>
    <cellStyle name="20% – колірна тема 6" xfId="6" builtinId="50" customBuiltin="1"/>
    <cellStyle name="20% – колірна тема 6 2" xfId="17" xr:uid="{00000000-0005-0000-0000-000010000000}"/>
    <cellStyle name="20% – колірна тема 6 3" xfId="18" xr:uid="{00000000-0005-0000-0000-000011000000}"/>
    <cellStyle name="20% – колірна тема 6 4" xfId="103" xr:uid="{C82DD9FE-A733-49D5-B094-E42A546CB7EE}"/>
    <cellStyle name="20% – колірна тема 6 5" xfId="123" xr:uid="{148E616F-C501-4675-A9BF-9D976C119CC2}"/>
    <cellStyle name="40% – колірна тема 1" xfId="19" builtinId="31" customBuiltin="1"/>
    <cellStyle name="40% – колірна тема 1 2" xfId="25" xr:uid="{00000000-0005-0000-0000-000018000000}"/>
    <cellStyle name="40% – колірна тема 1 3" xfId="26" xr:uid="{00000000-0005-0000-0000-000019000000}"/>
    <cellStyle name="40% – колірна тема 1 4" xfId="89" xr:uid="{009FFD9B-2467-4B1B-89EC-275682EF5804}"/>
    <cellStyle name="40% – колірна тема 1 5" xfId="109" xr:uid="{73B7F9B5-242C-436F-B5EC-56321DDF0E51}"/>
    <cellStyle name="40% – колірна тема 2" xfId="20" builtinId="35" customBuiltin="1"/>
    <cellStyle name="40% – колірна тема 2 2" xfId="27" xr:uid="{00000000-0005-0000-0000-00001A000000}"/>
    <cellStyle name="40% – колірна тема 2 3" xfId="28" xr:uid="{00000000-0005-0000-0000-00001B000000}"/>
    <cellStyle name="40% – колірна тема 2 4" xfId="92" xr:uid="{D781D11B-BB22-4053-B6EB-03A5060910DF}"/>
    <cellStyle name="40% – колірна тема 2 5" xfId="112" xr:uid="{0C1A09DB-1F44-406E-A19E-92AAF4995265}"/>
    <cellStyle name="40% – колірна тема 3" xfId="21" builtinId="39" customBuiltin="1"/>
    <cellStyle name="40% – колірна тема 3 2" xfId="29" xr:uid="{00000000-0005-0000-0000-00001C000000}"/>
    <cellStyle name="40% – колірна тема 3 3" xfId="30" xr:uid="{00000000-0005-0000-0000-00001D000000}"/>
    <cellStyle name="40% – колірна тема 3 4" xfId="95" xr:uid="{FF79C358-BDFF-43FB-8061-6267FEA71909}"/>
    <cellStyle name="40% – колірна тема 3 5" xfId="115" xr:uid="{A415E8C4-DFAB-4F3C-9D69-EF0EC03D7457}"/>
    <cellStyle name="40% – колірна тема 4" xfId="22" builtinId="43" customBuiltin="1"/>
    <cellStyle name="40% – колірна тема 4 2" xfId="31" xr:uid="{00000000-0005-0000-0000-00001E000000}"/>
    <cellStyle name="40% – колірна тема 4 3" xfId="32" xr:uid="{00000000-0005-0000-0000-00001F000000}"/>
    <cellStyle name="40% – колірна тема 4 4" xfId="98" xr:uid="{70D6FD5D-4E09-434C-8F55-BAD66F96AC2A}"/>
    <cellStyle name="40% – колірна тема 4 5" xfId="118" xr:uid="{CC173752-D923-4AE6-A7F5-2F002D5826B4}"/>
    <cellStyle name="40% – колірна тема 5" xfId="23" builtinId="47" customBuiltin="1"/>
    <cellStyle name="40% – колірна тема 5 2" xfId="33" xr:uid="{00000000-0005-0000-0000-000020000000}"/>
    <cellStyle name="40% – колірна тема 5 3" xfId="34" xr:uid="{00000000-0005-0000-0000-000021000000}"/>
    <cellStyle name="40% – колірна тема 5 4" xfId="101" xr:uid="{000626A3-A7D1-4F3E-9B20-C303664308CE}"/>
    <cellStyle name="40% – колірна тема 5 5" xfId="121" xr:uid="{FCE09C9E-BBD1-4708-A45C-F743710D4C3E}"/>
    <cellStyle name="40% – колірна тема 6" xfId="24" builtinId="51" customBuiltin="1"/>
    <cellStyle name="40% – колірна тема 6 2" xfId="35" xr:uid="{00000000-0005-0000-0000-000022000000}"/>
    <cellStyle name="40% – колірна тема 6 3" xfId="36" xr:uid="{00000000-0005-0000-0000-000023000000}"/>
    <cellStyle name="40% – колірна тема 6 4" xfId="104" xr:uid="{B543A3BF-44A2-4679-AA84-758B1A2AC384}"/>
    <cellStyle name="40% – колірна тема 6 5" xfId="124" xr:uid="{5981F1C8-F0DF-4228-A410-529F34A9BA4A}"/>
    <cellStyle name="60% – колірна тема 1" xfId="37" builtinId="32" customBuiltin="1"/>
    <cellStyle name="60% – колірна тема 1 2" xfId="43" xr:uid="{00000000-0005-0000-0000-00002A000000}"/>
    <cellStyle name="60% – колірна тема 1 3" xfId="44" xr:uid="{00000000-0005-0000-0000-00002B000000}"/>
    <cellStyle name="60% – колірна тема 1 4" xfId="90" xr:uid="{752DD5FB-A705-4002-A4D1-E4BB9A23B103}"/>
    <cellStyle name="60% – колірна тема 1 5" xfId="110" xr:uid="{7F96ABC8-DD71-48E6-BA1A-B0561EE07D6B}"/>
    <cellStyle name="60% – колірна тема 2" xfId="38" builtinId="36" customBuiltin="1"/>
    <cellStyle name="60% – колірна тема 2 2" xfId="45" xr:uid="{00000000-0005-0000-0000-00002C000000}"/>
    <cellStyle name="60% – колірна тема 2 3" xfId="46" xr:uid="{00000000-0005-0000-0000-00002D000000}"/>
    <cellStyle name="60% – колірна тема 2 4" xfId="93" xr:uid="{08B5274E-5332-4464-A073-5ADD9046898B}"/>
    <cellStyle name="60% – колірна тема 2 5" xfId="113" xr:uid="{2582A805-FB44-4FB4-A6F2-291F631417C4}"/>
    <cellStyle name="60% – колірна тема 3" xfId="39" builtinId="40" customBuiltin="1"/>
    <cellStyle name="60% – колірна тема 3 2" xfId="47" xr:uid="{00000000-0005-0000-0000-00002E000000}"/>
    <cellStyle name="60% – колірна тема 3 3" xfId="48" xr:uid="{00000000-0005-0000-0000-00002F000000}"/>
    <cellStyle name="60% – колірна тема 3 4" xfId="96" xr:uid="{8CA1398D-8B44-4E24-B770-073E693DF182}"/>
    <cellStyle name="60% – колірна тема 3 5" xfId="116" xr:uid="{56DF2463-9C46-402D-97A1-204759361E16}"/>
    <cellStyle name="60% – колірна тема 4" xfId="40" builtinId="44" customBuiltin="1"/>
    <cellStyle name="60% – колірна тема 4 2" xfId="49" xr:uid="{00000000-0005-0000-0000-000030000000}"/>
    <cellStyle name="60% – колірна тема 4 3" xfId="50" xr:uid="{00000000-0005-0000-0000-000031000000}"/>
    <cellStyle name="60% – колірна тема 4 4" xfId="99" xr:uid="{28BA8CC5-815B-4EDE-8B9F-848D5631AD13}"/>
    <cellStyle name="60% – колірна тема 4 5" xfId="119" xr:uid="{12C4C221-988B-462F-B9A4-8D67E240617B}"/>
    <cellStyle name="60% – колірна тема 5" xfId="41" builtinId="48" customBuiltin="1"/>
    <cellStyle name="60% – колірна тема 5 2" xfId="51" xr:uid="{00000000-0005-0000-0000-000032000000}"/>
    <cellStyle name="60% – колірна тема 5 3" xfId="52" xr:uid="{00000000-0005-0000-0000-000033000000}"/>
    <cellStyle name="60% – колірна тема 5 4" xfId="102" xr:uid="{6F3148A7-D6D7-4926-AF4D-6D9BC5EA5491}"/>
    <cellStyle name="60% – колірна тема 5 5" xfId="122" xr:uid="{5754D425-D29A-42CB-8655-B1B9C6619F3F}"/>
    <cellStyle name="60% – колірна тема 6" xfId="42" builtinId="52" customBuiltin="1"/>
    <cellStyle name="60% – колірна тема 6 2" xfId="53" xr:uid="{00000000-0005-0000-0000-000034000000}"/>
    <cellStyle name="60% – колірна тема 6 3" xfId="54" xr:uid="{00000000-0005-0000-0000-000035000000}"/>
    <cellStyle name="60% – колірна тема 6 4" xfId="105" xr:uid="{CA898496-4303-4ACB-BE80-166F99A5F474}"/>
    <cellStyle name="60% – колірна тема 6 5" xfId="125" xr:uid="{202E9298-F22C-454D-93DE-89F8F59F2268}"/>
    <cellStyle name="Hyperlink" xfId="55" xr:uid="{00000000-0005-0000-0000-000036000000}"/>
    <cellStyle name="Hyperlink 2" xfId="56" xr:uid="{00000000-0005-0000-0000-000037000000}"/>
    <cellStyle name="Ввід" xfId="63" builtinId="20" customBuiltin="1"/>
    <cellStyle name="Гарний" xfId="84" builtinId="26" customBuiltin="1"/>
    <cellStyle name="Заголовок 1" xfId="66" builtinId="16" customBuiltin="1"/>
    <cellStyle name="Заголовок 2" xfId="67" builtinId="17" customBuiltin="1"/>
    <cellStyle name="Заголовок 3" xfId="68" builtinId="18" customBuiltin="1"/>
    <cellStyle name="Заголовок 4" xfId="69" builtinId="19" customBuiltin="1"/>
    <cellStyle name="Звичайний" xfId="0" builtinId="0"/>
    <cellStyle name="Звичайний 2" xfId="70" xr:uid="{00000000-0005-0000-0000-000045000000}"/>
    <cellStyle name="Звичайний 3" xfId="71" xr:uid="{00000000-0005-0000-0000-000046000000}"/>
    <cellStyle name="Звичайний 4" xfId="72" xr:uid="{00000000-0005-0000-0000-000047000000}"/>
    <cellStyle name="Звичайний 5" xfId="85" xr:uid="{5AAB3F27-AE13-43DC-89D5-A44B03D28809}"/>
    <cellStyle name="Звичайний 6" xfId="106" xr:uid="{77B776BA-D5CE-40D8-A57E-D9C6DDDFDC99}"/>
    <cellStyle name="Зв'язана клітинка" xfId="82" builtinId="24" customBuiltin="1"/>
    <cellStyle name="Колірна тема 1" xfId="57" builtinId="29" customBuiltin="1"/>
    <cellStyle name="Колірна тема 2" xfId="58" builtinId="33" customBuiltin="1"/>
    <cellStyle name="Колірна тема 3" xfId="59" builtinId="37" customBuiltin="1"/>
    <cellStyle name="Колірна тема 4" xfId="60" builtinId="41" customBuiltin="1"/>
    <cellStyle name="Колірна тема 5" xfId="61" builtinId="45" customBuiltin="1"/>
    <cellStyle name="Колірна тема 6" xfId="62" builtinId="49" customBuiltin="1"/>
    <cellStyle name="Контрольна клітинка" xfId="74" builtinId="23" customBuiltin="1"/>
    <cellStyle name="Назва" xfId="75" builtinId="15" customBuiltin="1"/>
    <cellStyle name="Назва 2" xfId="86" xr:uid="{3DC8FF3B-1429-4F07-A101-C345F09545B5}"/>
    <cellStyle name="Нейтральний" xfId="76" builtinId="28" customBuiltin="1"/>
    <cellStyle name="Обчислення" xfId="65" builtinId="22" customBuiltin="1"/>
    <cellStyle name="Підсумок" xfId="73" builtinId="25" customBuiltin="1"/>
    <cellStyle name="Поганий" xfId="77" builtinId="27" customBuiltin="1"/>
    <cellStyle name="Примітка 2" xfId="79" xr:uid="{00000000-0005-0000-0000-00004F000000}"/>
    <cellStyle name="Примітка 3" xfId="80" xr:uid="{00000000-0005-0000-0000-000050000000}"/>
    <cellStyle name="Примітка 4" xfId="81" xr:uid="{00000000-0005-0000-0000-000051000000}"/>
    <cellStyle name="Примітка 5" xfId="87" xr:uid="{F091AB7B-7FCF-4001-B900-FE72F1B00564}"/>
    <cellStyle name="Примітка 6" xfId="107" xr:uid="{D4292B64-8495-4903-9E8A-7E32D1B1F195}"/>
    <cellStyle name="Результат" xfId="64" builtinId="21" customBuiltin="1"/>
    <cellStyle name="Текст попередження" xfId="83" builtinId="11" customBuiltin="1"/>
    <cellStyle name="Текст пояснення" xfId="7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try%7bcatchBookmark('28');%7dcatch(e)%7bparent.catchBookmark('28');%7d;" TargetMode="External"/><Relationship Id="rId2" Type="http://schemas.openxmlformats.org/officeDocument/2006/relationships/hyperlink" Target="javascript:try%7bcatchBookmark('26');%7dcatch(e)%7bparent.catchBookmark('26');%7d;" TargetMode="External"/><Relationship Id="rId1" Type="http://schemas.openxmlformats.org/officeDocument/2006/relationships/hyperlink" Target="javascript:try%7bcatchBookmark('115');%7dcatch(e)%7bparent.catchBookmark('115');%7d;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6"/>
  <sheetViews>
    <sheetView tabSelected="1" topLeftCell="A130" zoomScaleNormal="100" workbookViewId="0">
      <selection activeCell="A136" sqref="A136"/>
    </sheetView>
  </sheetViews>
  <sheetFormatPr defaultRowHeight="15" x14ac:dyDescent="0.25"/>
  <cols>
    <col min="1" max="1" width="6.5703125" customWidth="1"/>
    <col min="2" max="2" width="21.42578125" customWidth="1"/>
    <col min="3" max="3" width="15.7109375" customWidth="1"/>
    <col min="4" max="4" width="14.85546875" customWidth="1"/>
    <col min="5" max="5" width="19.140625" customWidth="1"/>
    <col min="6" max="6" width="18.7109375" customWidth="1"/>
    <col min="7" max="7" width="13.42578125" customWidth="1"/>
    <col min="8" max="8" width="10" customWidth="1"/>
    <col min="9" max="9" width="11.85546875" customWidth="1"/>
    <col min="10" max="11" width="12.42578125" customWidth="1"/>
    <col min="12" max="12" width="12.7109375" customWidth="1"/>
    <col min="13" max="13" width="13.140625" customWidth="1"/>
  </cols>
  <sheetData>
    <row r="1" spans="1:17" ht="15.75" x14ac:dyDescent="0.25">
      <c r="A1" s="73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2"/>
      <c r="M1" s="1"/>
      <c r="N1" s="1"/>
      <c r="O1" s="1"/>
      <c r="P1" s="1"/>
      <c r="Q1" s="1"/>
    </row>
    <row r="4" spans="1:17" ht="34.5" customHeight="1" x14ac:dyDescent="0.25">
      <c r="A4" s="72" t="s">
        <v>0</v>
      </c>
      <c r="B4" s="69" t="s">
        <v>1</v>
      </c>
      <c r="C4" s="69" t="s">
        <v>2</v>
      </c>
      <c r="D4" s="69" t="s">
        <v>3</v>
      </c>
      <c r="E4" s="69" t="s">
        <v>6</v>
      </c>
      <c r="F4" s="69"/>
      <c r="G4" s="69"/>
      <c r="H4" s="69"/>
      <c r="I4" s="69"/>
      <c r="J4" s="70" t="s">
        <v>148</v>
      </c>
      <c r="K4" s="69" t="s">
        <v>147</v>
      </c>
      <c r="L4" s="69"/>
      <c r="M4" s="69"/>
    </row>
    <row r="5" spans="1:17" ht="49.5" customHeight="1" x14ac:dyDescent="0.25">
      <c r="A5" s="72"/>
      <c r="B5" s="69"/>
      <c r="C5" s="69"/>
      <c r="D5" s="69"/>
      <c r="E5" s="3" t="s">
        <v>143</v>
      </c>
      <c r="F5" s="3" t="s">
        <v>144</v>
      </c>
      <c r="G5" s="3" t="s">
        <v>7</v>
      </c>
      <c r="H5" s="3" t="s">
        <v>145</v>
      </c>
      <c r="I5" s="3" t="s">
        <v>142</v>
      </c>
      <c r="J5" s="71"/>
      <c r="K5" s="3" t="s">
        <v>149</v>
      </c>
      <c r="L5" s="3" t="s">
        <v>5</v>
      </c>
      <c r="M5" s="3" t="s">
        <v>4</v>
      </c>
    </row>
    <row r="6" spans="1:17" s="29" customFormat="1" ht="49.5" customHeight="1" x14ac:dyDescent="0.25">
      <c r="A6" s="75" t="s">
        <v>87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21"/>
      <c r="O6" s="21"/>
      <c r="P6" s="21"/>
      <c r="Q6" s="21"/>
    </row>
    <row r="7" spans="1:17" x14ac:dyDescent="0.25">
      <c r="A7" s="4">
        <v>1</v>
      </c>
      <c r="B7" s="5" t="s">
        <v>8</v>
      </c>
      <c r="C7" s="6">
        <v>392</v>
      </c>
      <c r="D7" s="6">
        <v>2103</v>
      </c>
      <c r="E7" s="47">
        <v>8621.3863995783995</v>
      </c>
      <c r="F7" s="47">
        <v>204.91091196625999</v>
      </c>
      <c r="G7" s="42"/>
      <c r="H7" s="47">
        <v>260.92079599369998</v>
      </c>
      <c r="I7" s="47">
        <v>193</v>
      </c>
      <c r="J7" s="49">
        <f t="shared" ref="J7:J46" si="0">K7/D7</f>
        <v>117.41929482469746</v>
      </c>
      <c r="K7" s="47">
        <f t="shared" ref="K7:K46" si="1">L7+M7+E7</f>
        <v>246932.77701633875</v>
      </c>
      <c r="L7" s="47">
        <f t="shared" ref="L7:L46" si="2">F7*1163</f>
        <v>238311.39061676036</v>
      </c>
      <c r="M7" s="47">
        <f>G7*3.305</f>
        <v>0</v>
      </c>
    </row>
    <row r="8" spans="1:17" x14ac:dyDescent="0.25">
      <c r="A8" s="4">
        <v>2</v>
      </c>
      <c r="B8" s="5" t="s">
        <v>10</v>
      </c>
      <c r="C8" s="6">
        <v>119</v>
      </c>
      <c r="D8" s="6">
        <v>311</v>
      </c>
      <c r="E8" s="47">
        <v>2246.0202039257001</v>
      </c>
      <c r="F8" s="47">
        <v>27.057362330406999</v>
      </c>
      <c r="G8" s="47">
        <v>167.21959151113001</v>
      </c>
      <c r="H8" s="47">
        <v>81.91464192091</v>
      </c>
      <c r="I8" s="42"/>
      <c r="J8" s="49">
        <f t="shared" si="0"/>
        <v>110.18132908081454</v>
      </c>
      <c r="K8" s="47">
        <f t="shared" si="1"/>
        <v>34266.393344133321</v>
      </c>
      <c r="L8" s="47">
        <f t="shared" si="2"/>
        <v>31467.712390263339</v>
      </c>
      <c r="M8" s="47">
        <f>G8*3.305</f>
        <v>552.6607499442847</v>
      </c>
    </row>
    <row r="9" spans="1:17" x14ac:dyDescent="0.25">
      <c r="A9" s="4">
        <v>3</v>
      </c>
      <c r="B9" s="5" t="s">
        <v>14</v>
      </c>
      <c r="C9" s="6">
        <v>321</v>
      </c>
      <c r="D9" s="6">
        <v>2104</v>
      </c>
      <c r="E9" s="47">
        <v>5269.6377718538997</v>
      </c>
      <c r="F9" s="60">
        <v>177.25</v>
      </c>
      <c r="G9" s="45"/>
      <c r="H9" s="47">
        <v>252.81769635929999</v>
      </c>
      <c r="I9" s="47">
        <v>150</v>
      </c>
      <c r="J9" s="49">
        <f t="shared" si="0"/>
        <v>100.48069761019671</v>
      </c>
      <c r="K9" s="47">
        <f t="shared" si="1"/>
        <v>211411.38777185389</v>
      </c>
      <c r="L9" s="47">
        <f t="shared" si="2"/>
        <v>206141.75</v>
      </c>
      <c r="M9" s="44"/>
    </row>
    <row r="10" spans="1:17" x14ac:dyDescent="0.25">
      <c r="A10" s="4">
        <v>4</v>
      </c>
      <c r="B10" s="5" t="s">
        <v>18</v>
      </c>
      <c r="C10" s="6">
        <v>322</v>
      </c>
      <c r="D10" s="6">
        <v>2437</v>
      </c>
      <c r="E10" s="47">
        <v>9553.7658541508008</v>
      </c>
      <c r="F10" s="47">
        <v>193.40260369360999</v>
      </c>
      <c r="G10" s="42"/>
      <c r="H10" s="47">
        <v>405.21252569109998</v>
      </c>
      <c r="I10" s="47">
        <v>143</v>
      </c>
      <c r="J10" s="49">
        <f t="shared" si="0"/>
        <v>96.217067685604945</v>
      </c>
      <c r="K10" s="47">
        <f t="shared" si="1"/>
        <v>234480.99394981924</v>
      </c>
      <c r="L10" s="47">
        <f t="shared" si="2"/>
        <v>224927.22809566843</v>
      </c>
      <c r="M10" s="43"/>
    </row>
    <row r="11" spans="1:17" x14ac:dyDescent="0.25">
      <c r="A11" s="4">
        <v>5</v>
      </c>
      <c r="B11" s="5" t="s">
        <v>16</v>
      </c>
      <c r="C11" s="6">
        <v>324</v>
      </c>
      <c r="D11" s="6">
        <v>2437</v>
      </c>
      <c r="E11" s="47">
        <v>7651.8540643922797</v>
      </c>
      <c r="F11" s="47">
        <v>187.56176801652899</v>
      </c>
      <c r="G11" s="42"/>
      <c r="H11" s="47">
        <v>220.66384473049999</v>
      </c>
      <c r="I11" s="47">
        <v>159</v>
      </c>
      <c r="J11" s="49">
        <f t="shared" si="0"/>
        <v>92.649236876329709</v>
      </c>
      <c r="K11" s="47">
        <f t="shared" si="1"/>
        <v>225786.19026761549</v>
      </c>
      <c r="L11" s="47">
        <f t="shared" si="2"/>
        <v>218134.33620322321</v>
      </c>
      <c r="M11" s="43"/>
    </row>
    <row r="12" spans="1:17" x14ac:dyDescent="0.25">
      <c r="A12" s="4">
        <v>6</v>
      </c>
      <c r="B12" s="5" t="s">
        <v>22</v>
      </c>
      <c r="C12" s="6">
        <v>464</v>
      </c>
      <c r="D12" s="6">
        <v>2437</v>
      </c>
      <c r="E12" s="47">
        <v>9049.1986343621993</v>
      </c>
      <c r="F12" s="47">
        <v>182.35709300292999</v>
      </c>
      <c r="G12" s="42"/>
      <c r="H12" s="47">
        <v>398.96473861240997</v>
      </c>
      <c r="I12" s="47">
        <v>312</v>
      </c>
      <c r="J12" s="49">
        <f t="shared" si="0"/>
        <v>90.7388173150471</v>
      </c>
      <c r="K12" s="47">
        <f t="shared" si="1"/>
        <v>221130.49779676978</v>
      </c>
      <c r="L12" s="47">
        <f t="shared" si="2"/>
        <v>212081.29916240758</v>
      </c>
      <c r="M12" s="43"/>
    </row>
    <row r="13" spans="1:17" x14ac:dyDescent="0.25">
      <c r="A13" s="4">
        <v>7</v>
      </c>
      <c r="B13" s="5" t="s">
        <v>36</v>
      </c>
      <c r="C13" s="6">
        <v>360</v>
      </c>
      <c r="D13" s="6">
        <v>2129</v>
      </c>
      <c r="E13" s="47">
        <v>8655.8548398258008</v>
      </c>
      <c r="F13" s="61">
        <v>157.77000000000001</v>
      </c>
      <c r="G13" s="45"/>
      <c r="H13" s="47">
        <v>206.34766014300001</v>
      </c>
      <c r="I13" s="47">
        <v>125</v>
      </c>
      <c r="J13" s="49">
        <f t="shared" si="0"/>
        <v>90.250053940735469</v>
      </c>
      <c r="K13" s="47">
        <f t="shared" si="1"/>
        <v>192142.36483982581</v>
      </c>
      <c r="L13" s="47">
        <f t="shared" si="2"/>
        <v>183486.51</v>
      </c>
      <c r="M13" s="44"/>
    </row>
    <row r="14" spans="1:17" x14ac:dyDescent="0.25">
      <c r="A14" s="4">
        <v>8</v>
      </c>
      <c r="B14" s="5" t="s">
        <v>11</v>
      </c>
      <c r="C14" s="6">
        <v>207</v>
      </c>
      <c r="D14" s="6">
        <v>897</v>
      </c>
      <c r="E14" s="47">
        <v>19269.045757576201</v>
      </c>
      <c r="F14" s="47">
        <v>51.064089696962398</v>
      </c>
      <c r="G14" s="42"/>
      <c r="H14" s="47">
        <v>385.05454545456001</v>
      </c>
      <c r="I14" s="47">
        <v>101</v>
      </c>
      <c r="J14" s="49">
        <f t="shared" si="0"/>
        <v>87.688497296703972</v>
      </c>
      <c r="K14" s="47">
        <f t="shared" si="1"/>
        <v>78656.582075143466</v>
      </c>
      <c r="L14" s="47">
        <f t="shared" si="2"/>
        <v>59387.536317567268</v>
      </c>
      <c r="M14" s="43"/>
    </row>
    <row r="15" spans="1:17" x14ac:dyDescent="0.25">
      <c r="A15" s="4">
        <v>9</v>
      </c>
      <c r="B15" s="5" t="s">
        <v>27</v>
      </c>
      <c r="C15" s="6">
        <v>213</v>
      </c>
      <c r="D15" s="6">
        <v>2044</v>
      </c>
      <c r="E15" s="47">
        <v>22589.6135685429</v>
      </c>
      <c r="F15" s="47">
        <v>132.75197262056699</v>
      </c>
      <c r="G15" s="42"/>
      <c r="H15" s="47">
        <v>355.83310630982999</v>
      </c>
      <c r="I15" s="47">
        <v>147</v>
      </c>
      <c r="J15" s="49">
        <f t="shared" si="0"/>
        <v>86.585204367055923</v>
      </c>
      <c r="K15" s="47">
        <f t="shared" si="1"/>
        <v>176980.15772626232</v>
      </c>
      <c r="L15" s="47">
        <f t="shared" si="2"/>
        <v>154390.54415771941</v>
      </c>
      <c r="M15" s="43"/>
    </row>
    <row r="16" spans="1:17" x14ac:dyDescent="0.25">
      <c r="A16" s="4">
        <v>10</v>
      </c>
      <c r="B16" s="5" t="s">
        <v>13</v>
      </c>
      <c r="C16" s="6">
        <v>307</v>
      </c>
      <c r="D16" s="6">
        <v>1980</v>
      </c>
      <c r="E16" s="47">
        <v>8573.7426954015991</v>
      </c>
      <c r="F16" s="47">
        <v>137.13657407407399</v>
      </c>
      <c r="G16" s="42"/>
      <c r="H16" s="47">
        <v>352.04079496959997</v>
      </c>
      <c r="I16" s="47">
        <v>142</v>
      </c>
      <c r="J16" s="49">
        <f t="shared" si="0"/>
        <v>84.880595123004881</v>
      </c>
      <c r="K16" s="47">
        <f t="shared" si="1"/>
        <v>168063.57834354966</v>
      </c>
      <c r="L16" s="47">
        <f t="shared" si="2"/>
        <v>159489.83564814806</v>
      </c>
      <c r="M16" s="43"/>
    </row>
    <row r="17" spans="1:13" x14ac:dyDescent="0.25">
      <c r="A17" s="4">
        <v>11</v>
      </c>
      <c r="B17" s="5" t="s">
        <v>9</v>
      </c>
      <c r="C17" s="6">
        <v>453</v>
      </c>
      <c r="D17" s="6">
        <v>2417</v>
      </c>
      <c r="E17" s="47">
        <v>24010.8176351568</v>
      </c>
      <c r="F17" s="47">
        <v>155.06970806158401</v>
      </c>
      <c r="G17" s="42"/>
      <c r="H17" s="47">
        <v>542.36388470320003</v>
      </c>
      <c r="I17" s="47">
        <v>597</v>
      </c>
      <c r="J17" s="49">
        <f t="shared" si="0"/>
        <v>84.549808899784438</v>
      </c>
      <c r="K17" s="47">
        <f t="shared" si="1"/>
        <v>204356.88811077899</v>
      </c>
      <c r="L17" s="47">
        <f t="shared" si="2"/>
        <v>180346.0704756222</v>
      </c>
      <c r="M17" s="43"/>
    </row>
    <row r="18" spans="1:13" x14ac:dyDescent="0.25">
      <c r="A18" s="4">
        <v>12</v>
      </c>
      <c r="B18" s="5" t="s">
        <v>20</v>
      </c>
      <c r="C18" s="6">
        <v>204</v>
      </c>
      <c r="D18" s="6">
        <v>1049</v>
      </c>
      <c r="E18" s="47">
        <v>8155.6809029014003</v>
      </c>
      <c r="F18" s="47">
        <v>67.109572704388299</v>
      </c>
      <c r="G18" s="42"/>
      <c r="H18" s="47">
        <v>209.32474090490001</v>
      </c>
      <c r="I18" s="42"/>
      <c r="J18" s="49">
        <f t="shared" si="0"/>
        <v>82.177420360443278</v>
      </c>
      <c r="K18" s="47">
        <f t="shared" si="1"/>
        <v>86204.113958104994</v>
      </c>
      <c r="L18" s="47">
        <f t="shared" si="2"/>
        <v>78048.433055203597</v>
      </c>
      <c r="M18" s="43"/>
    </row>
    <row r="19" spans="1:13" x14ac:dyDescent="0.25">
      <c r="A19" s="4">
        <v>13</v>
      </c>
      <c r="B19" s="5" t="s">
        <v>12</v>
      </c>
      <c r="C19" s="6">
        <v>364</v>
      </c>
      <c r="D19" s="6">
        <v>2103</v>
      </c>
      <c r="E19" s="47">
        <v>10469.046146307001</v>
      </c>
      <c r="F19" s="47">
        <v>138.158879551821</v>
      </c>
      <c r="G19" s="42"/>
      <c r="H19" s="47">
        <v>306.5996826878</v>
      </c>
      <c r="I19" s="47">
        <v>224</v>
      </c>
      <c r="J19" s="49">
        <f t="shared" si="0"/>
        <v>81.382702360948571</v>
      </c>
      <c r="K19" s="47">
        <f t="shared" si="1"/>
        <v>171147.82306507483</v>
      </c>
      <c r="L19" s="47">
        <f t="shared" si="2"/>
        <v>160678.77691876784</v>
      </c>
      <c r="M19" s="43"/>
    </row>
    <row r="20" spans="1:13" x14ac:dyDescent="0.25">
      <c r="A20" s="4">
        <v>14</v>
      </c>
      <c r="B20" s="5" t="s">
        <v>17</v>
      </c>
      <c r="C20" s="6">
        <v>347</v>
      </c>
      <c r="D20" s="6">
        <v>1859</v>
      </c>
      <c r="E20" s="47">
        <v>9560.0154238493997</v>
      </c>
      <c r="F20" s="47">
        <v>115.02077160800999</v>
      </c>
      <c r="G20" s="42"/>
      <c r="H20" s="47">
        <v>579.98785788354996</v>
      </c>
      <c r="I20" s="47">
        <v>212</v>
      </c>
      <c r="J20" s="49">
        <f t="shared" si="0"/>
        <v>77.100146747695007</v>
      </c>
      <c r="K20" s="47">
        <f t="shared" si="1"/>
        <v>143329.17280396502</v>
      </c>
      <c r="L20" s="47">
        <f t="shared" si="2"/>
        <v>133769.15738011562</v>
      </c>
      <c r="M20" s="43"/>
    </row>
    <row r="21" spans="1:13" x14ac:dyDescent="0.25">
      <c r="A21" s="4">
        <v>15</v>
      </c>
      <c r="B21" s="5" t="s">
        <v>24</v>
      </c>
      <c r="C21" s="6">
        <v>156</v>
      </c>
      <c r="D21" s="6">
        <v>872.7</v>
      </c>
      <c r="E21" s="47">
        <v>8566.8002893009998</v>
      </c>
      <c r="F21" s="47">
        <v>49.4663774440073</v>
      </c>
      <c r="G21" s="42"/>
      <c r="H21" s="47">
        <v>159.89316954106999</v>
      </c>
      <c r="I21" s="42"/>
      <c r="J21" s="49">
        <f t="shared" si="0"/>
        <v>75.737592823056602</v>
      </c>
      <c r="K21" s="47">
        <f t="shared" si="1"/>
        <v>66096.197256681495</v>
      </c>
      <c r="L21" s="47">
        <f t="shared" si="2"/>
        <v>57529.39696738049</v>
      </c>
      <c r="M21" s="43"/>
    </row>
    <row r="22" spans="1:13" x14ac:dyDescent="0.25">
      <c r="A22" s="4">
        <v>16</v>
      </c>
      <c r="B22" s="5" t="s">
        <v>21</v>
      </c>
      <c r="C22" s="6">
        <v>551</v>
      </c>
      <c r="D22" s="6">
        <v>2462</v>
      </c>
      <c r="E22" s="47">
        <v>14664.7780273226</v>
      </c>
      <c r="F22" s="47">
        <v>134.60242480765001</v>
      </c>
      <c r="G22" s="42"/>
      <c r="H22" s="47">
        <v>292.56170130791003</v>
      </c>
      <c r="I22" s="47">
        <v>283</v>
      </c>
      <c r="J22" s="49">
        <f t="shared" si="0"/>
        <v>69.539966725678127</v>
      </c>
      <c r="K22" s="47">
        <f t="shared" si="1"/>
        <v>171207.39807861956</v>
      </c>
      <c r="L22" s="47">
        <f t="shared" si="2"/>
        <v>156542.62005129695</v>
      </c>
      <c r="M22" s="43"/>
    </row>
    <row r="23" spans="1:13" x14ac:dyDescent="0.25">
      <c r="A23" s="4">
        <v>17</v>
      </c>
      <c r="B23" s="5" t="s">
        <v>30</v>
      </c>
      <c r="C23" s="6">
        <v>185</v>
      </c>
      <c r="D23" s="6">
        <v>1099</v>
      </c>
      <c r="E23" s="47">
        <v>5864.6179566150004</v>
      </c>
      <c r="F23" s="47">
        <v>58.213593215369997</v>
      </c>
      <c r="G23" s="42"/>
      <c r="H23" s="47">
        <v>259.12213117973999</v>
      </c>
      <c r="I23" s="42"/>
      <c r="J23" s="49">
        <f t="shared" si="0"/>
        <v>66.93996985085559</v>
      </c>
      <c r="K23" s="47">
        <f t="shared" si="1"/>
        <v>73567.026866090295</v>
      </c>
      <c r="L23" s="47">
        <f t="shared" si="2"/>
        <v>67702.4089094753</v>
      </c>
      <c r="M23" s="43"/>
    </row>
    <row r="24" spans="1:13" x14ac:dyDescent="0.25">
      <c r="A24" s="4">
        <v>18</v>
      </c>
      <c r="B24" s="5" t="s">
        <v>31</v>
      </c>
      <c r="C24" s="6">
        <v>337</v>
      </c>
      <c r="D24" s="6">
        <v>1799</v>
      </c>
      <c r="E24" s="47">
        <v>7581.1814330753004</v>
      </c>
      <c r="F24" s="47">
        <v>96.742039366300006</v>
      </c>
      <c r="G24" s="42"/>
      <c r="H24" s="47">
        <v>252.62780686858</v>
      </c>
      <c r="I24" s="47">
        <v>188</v>
      </c>
      <c r="J24" s="49">
        <f t="shared" si="0"/>
        <v>66.754960097877827</v>
      </c>
      <c r="K24" s="47">
        <f t="shared" si="1"/>
        <v>120092.1732160822</v>
      </c>
      <c r="L24" s="47">
        <f t="shared" si="2"/>
        <v>112510.9917830069</v>
      </c>
      <c r="M24" s="43"/>
    </row>
    <row r="25" spans="1:13" x14ac:dyDescent="0.25">
      <c r="A25" s="4">
        <v>19</v>
      </c>
      <c r="B25" s="5" t="s">
        <v>34</v>
      </c>
      <c r="C25" s="6">
        <v>209</v>
      </c>
      <c r="D25" s="6">
        <v>1515</v>
      </c>
      <c r="E25" s="47">
        <v>12266.642779191799</v>
      </c>
      <c r="F25" s="47">
        <v>74.532009098329993</v>
      </c>
      <c r="G25" s="42"/>
      <c r="H25" s="47">
        <v>321.53102994810001</v>
      </c>
      <c r="I25" s="42"/>
      <c r="J25" s="49">
        <f t="shared" si="0"/>
        <v>65.311794957458474</v>
      </c>
      <c r="K25" s="47">
        <f t="shared" si="1"/>
        <v>98947.369360549579</v>
      </c>
      <c r="L25" s="47">
        <f t="shared" si="2"/>
        <v>86680.726581357783</v>
      </c>
      <c r="M25" s="43"/>
    </row>
    <row r="26" spans="1:13" x14ac:dyDescent="0.25">
      <c r="A26" s="4">
        <v>20</v>
      </c>
      <c r="B26" s="5" t="s">
        <v>38</v>
      </c>
      <c r="C26" s="6">
        <v>220</v>
      </c>
      <c r="D26" s="6">
        <v>1515</v>
      </c>
      <c r="E26" s="47">
        <v>7776.8805337991998</v>
      </c>
      <c r="F26" s="47">
        <v>77.413156366869998</v>
      </c>
      <c r="G26" s="42"/>
      <c r="H26" s="47">
        <v>540.73693558970001</v>
      </c>
      <c r="I26" s="42"/>
      <c r="J26" s="49">
        <f t="shared" si="0"/>
        <v>64.559987715161057</v>
      </c>
      <c r="K26" s="47">
        <f t="shared" si="1"/>
        <v>97808.381388469003</v>
      </c>
      <c r="L26" s="47">
        <f t="shared" si="2"/>
        <v>90031.500854669808</v>
      </c>
      <c r="M26" s="43"/>
    </row>
    <row r="27" spans="1:13" x14ac:dyDescent="0.25">
      <c r="A27" s="4">
        <v>21</v>
      </c>
      <c r="B27" s="5" t="s">
        <v>25</v>
      </c>
      <c r="C27" s="6">
        <v>386</v>
      </c>
      <c r="D27" s="6">
        <v>2130</v>
      </c>
      <c r="E27" s="47">
        <v>11456.868729444301</v>
      </c>
      <c r="F27" s="63">
        <v>107.79791504209</v>
      </c>
      <c r="G27" s="42"/>
      <c r="H27" s="47">
        <v>231.65589784459999</v>
      </c>
      <c r="I27" s="47">
        <v>295</v>
      </c>
      <c r="J27" s="49">
        <f t="shared" si="0"/>
        <v>64.237485410044584</v>
      </c>
      <c r="K27" s="47">
        <f t="shared" si="1"/>
        <v>136825.84392339498</v>
      </c>
      <c r="L27" s="47">
        <f t="shared" si="2"/>
        <v>125368.97519395067</v>
      </c>
      <c r="M27" s="43"/>
    </row>
    <row r="28" spans="1:13" x14ac:dyDescent="0.25">
      <c r="A28" s="4">
        <v>22</v>
      </c>
      <c r="B28" s="5" t="s">
        <v>32</v>
      </c>
      <c r="C28" s="6">
        <v>382</v>
      </c>
      <c r="D28" s="6">
        <v>2436</v>
      </c>
      <c r="E28" s="47">
        <v>11317.123785944101</v>
      </c>
      <c r="F28" s="47">
        <v>124.18337664034</v>
      </c>
      <c r="G28" s="42"/>
      <c r="H28" s="47">
        <v>248.62427402289001</v>
      </c>
      <c r="I28" s="47">
        <v>239</v>
      </c>
      <c r="J28" s="49">
        <f t="shared" si="0"/>
        <v>63.933657971535112</v>
      </c>
      <c r="K28" s="47">
        <f t="shared" si="1"/>
        <v>155742.39081865954</v>
      </c>
      <c r="L28" s="47">
        <f t="shared" si="2"/>
        <v>144425.26703271543</v>
      </c>
      <c r="M28" s="43"/>
    </row>
    <row r="29" spans="1:13" x14ac:dyDescent="0.25">
      <c r="A29" s="4">
        <v>23</v>
      </c>
      <c r="B29" s="5" t="s">
        <v>40</v>
      </c>
      <c r="C29" s="6">
        <v>320</v>
      </c>
      <c r="D29" s="6">
        <v>1643</v>
      </c>
      <c r="E29" s="47">
        <v>8578.2827955749999</v>
      </c>
      <c r="F29" s="47">
        <v>78.468311150100007</v>
      </c>
      <c r="G29" s="42"/>
      <c r="H29" s="47">
        <v>439.95408312630002</v>
      </c>
      <c r="I29" s="42"/>
      <c r="J29" s="49">
        <f t="shared" si="0"/>
        <v>60.76502048882611</v>
      </c>
      <c r="K29" s="47">
        <f t="shared" si="1"/>
        <v>99836.928663141298</v>
      </c>
      <c r="L29" s="47">
        <f t="shared" si="2"/>
        <v>91258.645867566302</v>
      </c>
      <c r="M29" s="43"/>
    </row>
    <row r="30" spans="1:13" x14ac:dyDescent="0.25">
      <c r="A30" s="4">
        <v>24</v>
      </c>
      <c r="B30" s="5" t="s">
        <v>35</v>
      </c>
      <c r="C30" s="6">
        <v>308</v>
      </c>
      <c r="D30" s="6">
        <v>1799</v>
      </c>
      <c r="E30" s="47">
        <v>7486.0543383000004</v>
      </c>
      <c r="F30" s="47">
        <v>87.449751679810007</v>
      </c>
      <c r="G30" s="42"/>
      <c r="H30" s="47">
        <v>129.289950336</v>
      </c>
      <c r="I30" s="47">
        <v>170</v>
      </c>
      <c r="J30" s="49">
        <f t="shared" si="0"/>
        <v>60.694894687003362</v>
      </c>
      <c r="K30" s="47">
        <f t="shared" si="1"/>
        <v>109190.11554191905</v>
      </c>
      <c r="L30" s="47">
        <f t="shared" si="2"/>
        <v>101704.06120361904</v>
      </c>
      <c r="M30" s="43"/>
    </row>
    <row r="31" spans="1:13" x14ac:dyDescent="0.25">
      <c r="A31" s="4">
        <v>25</v>
      </c>
      <c r="B31" s="5" t="s">
        <v>43</v>
      </c>
      <c r="C31" s="6">
        <v>228</v>
      </c>
      <c r="D31" s="6">
        <v>1515</v>
      </c>
      <c r="E31" s="47">
        <v>7586.9607682391998</v>
      </c>
      <c r="F31" s="47">
        <v>72.444475980120004</v>
      </c>
      <c r="G31" s="42"/>
      <c r="H31" s="47">
        <v>166.35759572318</v>
      </c>
      <c r="I31" s="42"/>
      <c r="J31" s="49">
        <f t="shared" si="0"/>
        <v>60.620387018560237</v>
      </c>
      <c r="K31" s="47">
        <f t="shared" si="1"/>
        <v>91839.88633311876</v>
      </c>
      <c r="L31" s="47">
        <f t="shared" si="2"/>
        <v>84252.925564879566</v>
      </c>
      <c r="M31" s="43"/>
    </row>
    <row r="32" spans="1:13" x14ac:dyDescent="0.25">
      <c r="A32" s="4">
        <v>26</v>
      </c>
      <c r="B32" s="5" t="s">
        <v>15</v>
      </c>
      <c r="C32" s="6">
        <v>450</v>
      </c>
      <c r="D32" s="6">
        <v>2308</v>
      </c>
      <c r="E32" s="47">
        <v>13910.377959364099</v>
      </c>
      <c r="F32" s="47">
        <v>106.522094691535</v>
      </c>
      <c r="G32" s="42"/>
      <c r="H32" s="47">
        <v>299.04865354521002</v>
      </c>
      <c r="I32" s="47">
        <v>635</v>
      </c>
      <c r="J32" s="49">
        <f t="shared" si="0"/>
        <v>59.703454976438174</v>
      </c>
      <c r="K32" s="47">
        <f t="shared" si="1"/>
        <v>137795.5740856193</v>
      </c>
      <c r="L32" s="47">
        <f t="shared" si="2"/>
        <v>123885.19612625521</v>
      </c>
      <c r="M32" s="43"/>
    </row>
    <row r="33" spans="1:13" x14ac:dyDescent="0.25">
      <c r="A33" s="4">
        <v>27</v>
      </c>
      <c r="B33" s="5" t="s">
        <v>23</v>
      </c>
      <c r="C33" s="6">
        <v>360</v>
      </c>
      <c r="D33" s="6">
        <v>2437</v>
      </c>
      <c r="E33" s="47">
        <v>13930.3802708446</v>
      </c>
      <c r="F33" s="47">
        <v>112.88593477109499</v>
      </c>
      <c r="G33" s="42"/>
      <c r="H33" s="47">
        <v>406.3017680552</v>
      </c>
      <c r="I33" s="42"/>
      <c r="J33" s="49">
        <f t="shared" si="0"/>
        <v>59.588314488973353</v>
      </c>
      <c r="K33" s="47">
        <f t="shared" si="1"/>
        <v>145216.72240962807</v>
      </c>
      <c r="L33" s="47">
        <f t="shared" si="2"/>
        <v>131286.34213878348</v>
      </c>
      <c r="M33" s="43"/>
    </row>
    <row r="34" spans="1:13" x14ac:dyDescent="0.25">
      <c r="A34" s="4">
        <v>28</v>
      </c>
      <c r="B34" s="5" t="s">
        <v>39</v>
      </c>
      <c r="C34" s="6">
        <v>315</v>
      </c>
      <c r="D34" s="6">
        <v>2130</v>
      </c>
      <c r="E34" s="47">
        <v>6773.9314026620004</v>
      </c>
      <c r="F34" s="47">
        <v>103.14816586222</v>
      </c>
      <c r="G34" s="42"/>
      <c r="H34" s="47">
        <v>155.88635366388999</v>
      </c>
      <c r="I34" s="47">
        <v>178</v>
      </c>
      <c r="J34" s="49">
        <f t="shared" si="0"/>
        <v>59.500116572968949</v>
      </c>
      <c r="K34" s="47">
        <f t="shared" si="1"/>
        <v>126735.24830042386</v>
      </c>
      <c r="L34" s="47">
        <f t="shared" si="2"/>
        <v>119961.31689776186</v>
      </c>
      <c r="M34" s="43"/>
    </row>
    <row r="35" spans="1:13" x14ac:dyDescent="0.25">
      <c r="A35" s="4">
        <v>29</v>
      </c>
      <c r="B35" s="5" t="s">
        <v>37</v>
      </c>
      <c r="C35" s="6">
        <v>124</v>
      </c>
      <c r="D35" s="6">
        <v>1098</v>
      </c>
      <c r="E35" s="47">
        <v>3376.0962756088002</v>
      </c>
      <c r="F35" s="47">
        <v>52.720110170470001</v>
      </c>
      <c r="G35" s="42"/>
      <c r="H35" s="47">
        <v>101.18332188423</v>
      </c>
      <c r="I35" s="47">
        <v>68</v>
      </c>
      <c r="J35" s="49">
        <f t="shared" si="0"/>
        <v>58.915832790405659</v>
      </c>
      <c r="K35" s="47">
        <f t="shared" si="1"/>
        <v>64689.58440386541</v>
      </c>
      <c r="L35" s="47">
        <f t="shared" si="2"/>
        <v>61313.488128256613</v>
      </c>
      <c r="M35" s="43"/>
    </row>
    <row r="36" spans="1:13" x14ac:dyDescent="0.25">
      <c r="A36" s="4">
        <v>30</v>
      </c>
      <c r="B36" s="5" t="s">
        <v>19</v>
      </c>
      <c r="C36" s="6">
        <v>330</v>
      </c>
      <c r="D36" s="6">
        <v>2437</v>
      </c>
      <c r="E36" s="47">
        <v>12180.404633873301</v>
      </c>
      <c r="F36" s="47">
        <v>112.845613345967</v>
      </c>
      <c r="G36" s="42"/>
      <c r="H36" s="47">
        <v>215.12455917099999</v>
      </c>
      <c r="I36" s="47">
        <v>277</v>
      </c>
      <c r="J36" s="49">
        <f t="shared" si="0"/>
        <v>58.850986030050429</v>
      </c>
      <c r="K36" s="47">
        <f t="shared" si="1"/>
        <v>143419.8529552329</v>
      </c>
      <c r="L36" s="47">
        <f t="shared" si="2"/>
        <v>131239.44832135961</v>
      </c>
      <c r="M36" s="43"/>
    </row>
    <row r="37" spans="1:13" x14ac:dyDescent="0.25">
      <c r="A37" s="4">
        <v>31</v>
      </c>
      <c r="B37" s="5" t="s">
        <v>29</v>
      </c>
      <c r="C37" s="6">
        <v>306</v>
      </c>
      <c r="D37" s="6">
        <v>1980</v>
      </c>
      <c r="E37" s="47">
        <v>8461.8635202428995</v>
      </c>
      <c r="F37" s="64">
        <v>87.16</v>
      </c>
      <c r="G37" s="42"/>
      <c r="H37" s="47">
        <v>386.95942268980002</v>
      </c>
      <c r="I37" s="47">
        <v>202</v>
      </c>
      <c r="J37" s="49">
        <f t="shared" si="0"/>
        <v>55.469163394062072</v>
      </c>
      <c r="K37" s="47">
        <f t="shared" si="1"/>
        <v>109828.9435202429</v>
      </c>
      <c r="L37" s="47">
        <f t="shared" si="2"/>
        <v>101367.08</v>
      </c>
      <c r="M37" s="43"/>
    </row>
    <row r="38" spans="1:13" x14ac:dyDescent="0.25">
      <c r="A38" s="4">
        <v>32</v>
      </c>
      <c r="B38" s="5" t="s">
        <v>26</v>
      </c>
      <c r="C38" s="6">
        <v>416</v>
      </c>
      <c r="D38" s="6">
        <v>2417</v>
      </c>
      <c r="E38" s="47">
        <v>9415.1682029929998</v>
      </c>
      <c r="F38" s="47">
        <v>101.91416394093</v>
      </c>
      <c r="G38" s="42"/>
      <c r="H38" s="47">
        <v>281.49083159880001</v>
      </c>
      <c r="I38" s="47">
        <v>615</v>
      </c>
      <c r="J38" s="49">
        <f t="shared" si="0"/>
        <v>52.933943262844259</v>
      </c>
      <c r="K38" s="47">
        <f t="shared" si="1"/>
        <v>127941.34086629457</v>
      </c>
      <c r="L38" s="47">
        <f t="shared" si="2"/>
        <v>118526.17266330158</v>
      </c>
      <c r="M38" s="43"/>
    </row>
    <row r="39" spans="1:13" x14ac:dyDescent="0.25">
      <c r="A39" s="4">
        <v>33</v>
      </c>
      <c r="B39" s="5" t="s">
        <v>45</v>
      </c>
      <c r="C39" s="6">
        <v>378</v>
      </c>
      <c r="D39" s="6">
        <v>2104</v>
      </c>
      <c r="E39" s="47">
        <v>9354.0042132468207</v>
      </c>
      <c r="F39" s="47">
        <v>86.277292576419001</v>
      </c>
      <c r="G39" s="42"/>
      <c r="H39" s="47">
        <v>223.52719974416999</v>
      </c>
      <c r="I39" s="47">
        <v>226</v>
      </c>
      <c r="J39" s="49">
        <f t="shared" si="0"/>
        <v>52.136167053052333</v>
      </c>
      <c r="K39" s="47">
        <f t="shared" si="1"/>
        <v>109694.49547962211</v>
      </c>
      <c r="L39" s="47">
        <f t="shared" si="2"/>
        <v>100340.49126637529</v>
      </c>
      <c r="M39" s="43"/>
    </row>
    <row r="40" spans="1:13" x14ac:dyDescent="0.25">
      <c r="A40" s="4">
        <v>34</v>
      </c>
      <c r="B40" s="5" t="s">
        <v>28</v>
      </c>
      <c r="C40" s="6">
        <v>359</v>
      </c>
      <c r="D40" s="6">
        <v>2319</v>
      </c>
      <c r="E40" s="47">
        <v>8215.6309523806995</v>
      </c>
      <c r="F40" s="47">
        <v>93.562750595238001</v>
      </c>
      <c r="G40" s="42"/>
      <c r="H40" s="47">
        <v>590.31448412699001</v>
      </c>
      <c r="I40" s="47">
        <v>479.6</v>
      </c>
      <c r="J40" s="49">
        <f t="shared" si="0"/>
        <v>50.465334150341739</v>
      </c>
      <c r="K40" s="47">
        <f t="shared" si="1"/>
        <v>117029.10989464249</v>
      </c>
      <c r="L40" s="47">
        <f t="shared" si="2"/>
        <v>108813.47894226179</v>
      </c>
      <c r="M40" s="43"/>
    </row>
    <row r="41" spans="1:13" x14ac:dyDescent="0.25">
      <c r="A41" s="4">
        <v>35</v>
      </c>
      <c r="B41" s="5" t="s">
        <v>33</v>
      </c>
      <c r="C41" s="6">
        <v>350</v>
      </c>
      <c r="D41" s="6">
        <v>2104</v>
      </c>
      <c r="E41" s="47">
        <v>7307.5552670019997</v>
      </c>
      <c r="F41" s="47">
        <v>84.333140208570001</v>
      </c>
      <c r="G41" s="42"/>
      <c r="H41" s="47">
        <v>237.7572849904</v>
      </c>
      <c r="I41" s="47">
        <v>310</v>
      </c>
      <c r="J41" s="49">
        <f t="shared" si="0"/>
        <v>50.088877057779904</v>
      </c>
      <c r="K41" s="47">
        <f t="shared" si="1"/>
        <v>105386.99732956891</v>
      </c>
      <c r="L41" s="47">
        <f t="shared" si="2"/>
        <v>98079.442062566915</v>
      </c>
      <c r="M41" s="43"/>
    </row>
    <row r="42" spans="1:13" x14ac:dyDescent="0.25">
      <c r="A42" s="4">
        <v>36</v>
      </c>
      <c r="B42" s="5" t="s">
        <v>47</v>
      </c>
      <c r="C42" s="7">
        <v>222</v>
      </c>
      <c r="D42" s="6">
        <v>1807</v>
      </c>
      <c r="E42" s="47">
        <v>6483.5698754696004</v>
      </c>
      <c r="F42" s="47">
        <v>68.927228238439994</v>
      </c>
      <c r="G42" s="42"/>
      <c r="H42" s="47">
        <v>156.86109339540999</v>
      </c>
      <c r="I42" s="47">
        <v>137</v>
      </c>
      <c r="J42" s="49">
        <f t="shared" si="0"/>
        <v>47.950158448685841</v>
      </c>
      <c r="K42" s="47">
        <f t="shared" si="1"/>
        <v>86645.936316775318</v>
      </c>
      <c r="L42" s="47">
        <f t="shared" si="2"/>
        <v>80162.366441305712</v>
      </c>
      <c r="M42" s="43"/>
    </row>
    <row r="43" spans="1:13" x14ac:dyDescent="0.25">
      <c r="A43" s="4">
        <v>37</v>
      </c>
      <c r="B43" s="5" t="s">
        <v>44</v>
      </c>
      <c r="C43" s="6">
        <v>350</v>
      </c>
      <c r="D43" s="6">
        <v>2831</v>
      </c>
      <c r="E43" s="47">
        <v>14828.655978848999</v>
      </c>
      <c r="F43" s="47">
        <v>74.295022143890094</v>
      </c>
      <c r="G43" s="42"/>
      <c r="H43" s="47">
        <v>212.23861849241001</v>
      </c>
      <c r="I43" s="47">
        <v>155</v>
      </c>
      <c r="J43" s="49">
        <f t="shared" si="0"/>
        <v>35.759013328220831</v>
      </c>
      <c r="K43" s="47">
        <f t="shared" si="1"/>
        <v>101233.76673219318</v>
      </c>
      <c r="L43" s="47">
        <f t="shared" si="2"/>
        <v>86405.110753344183</v>
      </c>
      <c r="M43" s="44"/>
    </row>
    <row r="44" spans="1:13" x14ac:dyDescent="0.25">
      <c r="A44" s="4">
        <v>38</v>
      </c>
      <c r="B44" s="5" t="s">
        <v>46</v>
      </c>
      <c r="C44" s="6">
        <v>307</v>
      </c>
      <c r="D44" s="6">
        <v>1799</v>
      </c>
      <c r="E44" s="47">
        <v>5974.1632226398497</v>
      </c>
      <c r="F44" s="47">
        <v>40.706320821929999</v>
      </c>
      <c r="G44" s="42"/>
      <c r="H44" s="47">
        <v>135.84783039607001</v>
      </c>
      <c r="I44" s="47">
        <v>153</v>
      </c>
      <c r="J44" s="49">
        <f t="shared" si="0"/>
        <v>29.636250327150883</v>
      </c>
      <c r="K44" s="47">
        <f t="shared" si="1"/>
        <v>53315.614338544437</v>
      </c>
      <c r="L44" s="47">
        <f t="shared" si="2"/>
        <v>47341.451115904587</v>
      </c>
      <c r="M44" s="44"/>
    </row>
    <row r="45" spans="1:13" x14ac:dyDescent="0.25">
      <c r="A45" s="4">
        <v>39</v>
      </c>
      <c r="B45" s="5" t="s">
        <v>42</v>
      </c>
      <c r="C45" s="6">
        <v>156</v>
      </c>
      <c r="D45" s="6">
        <v>810.98</v>
      </c>
      <c r="E45" s="47">
        <v>6014.1823367625002</v>
      </c>
      <c r="F45" s="42"/>
      <c r="G45" s="47">
        <v>4270.5980243926997</v>
      </c>
      <c r="H45" s="47">
        <v>105.20624910753</v>
      </c>
      <c r="I45" s="42"/>
      <c r="J45" s="49">
        <f t="shared" si="0"/>
        <v>7.41594408834065</v>
      </c>
      <c r="K45" s="47">
        <f t="shared" si="1"/>
        <v>6014.1823367625002</v>
      </c>
      <c r="L45" s="47">
        <f t="shared" si="2"/>
        <v>0</v>
      </c>
      <c r="M45" s="44"/>
    </row>
    <row r="46" spans="1:13" x14ac:dyDescent="0.25">
      <c r="A46" s="4">
        <v>40</v>
      </c>
      <c r="B46" s="5" t="s">
        <v>41</v>
      </c>
      <c r="C46" s="6">
        <v>212</v>
      </c>
      <c r="D46" s="6">
        <v>1515</v>
      </c>
      <c r="E46" s="47">
        <v>9415.3681521159997</v>
      </c>
      <c r="F46" s="42"/>
      <c r="G46" s="47">
        <v>12644.099730398801</v>
      </c>
      <c r="H46" s="47">
        <v>193.53890610756</v>
      </c>
      <c r="I46" s="42"/>
      <c r="J46" s="49">
        <f t="shared" si="0"/>
        <v>6.2147644568422438</v>
      </c>
      <c r="K46" s="47">
        <f t="shared" si="1"/>
        <v>9415.3681521159997</v>
      </c>
      <c r="L46" s="47">
        <f t="shared" si="2"/>
        <v>0</v>
      </c>
      <c r="M46" s="44"/>
    </row>
    <row r="47" spans="1:13" x14ac:dyDescent="0.25">
      <c r="A47" s="9"/>
      <c r="B47" s="10" t="s">
        <v>48</v>
      </c>
      <c r="C47" s="12">
        <f t="shared" ref="C47:I47" si="3">SUM(C7:C46)</f>
        <v>12314</v>
      </c>
      <c r="D47" s="12">
        <f t="shared" si="3"/>
        <v>75189.679999999993</v>
      </c>
      <c r="E47" s="12">
        <f t="shared" si="3"/>
        <v>392463.22359868715</v>
      </c>
      <c r="F47" s="12">
        <f t="shared" si="3"/>
        <v>4013.2325754848339</v>
      </c>
      <c r="G47" s="12">
        <f t="shared" si="3"/>
        <v>17081.917346302631</v>
      </c>
      <c r="H47" s="12">
        <f t="shared" si="3"/>
        <v>11301.687668821098</v>
      </c>
      <c r="I47" s="12">
        <f t="shared" si="3"/>
        <v>7115.6</v>
      </c>
      <c r="J47" s="32"/>
      <c r="K47" s="8"/>
      <c r="L47" s="8"/>
      <c r="M47" s="8"/>
    </row>
    <row r="48" spans="1:13" x14ac:dyDescent="0.25">
      <c r="A48" s="9"/>
      <c r="B48" s="10" t="s">
        <v>49</v>
      </c>
      <c r="C48" s="8"/>
      <c r="D48" s="12"/>
      <c r="E48" s="12">
        <f>E47/40</f>
        <v>9811.5805899671795</v>
      </c>
      <c r="F48" s="12">
        <f>F47/40</f>
        <v>100.33081438712085</v>
      </c>
      <c r="G48" s="12">
        <f>G47/3</f>
        <v>5693.9724487675439</v>
      </c>
      <c r="H48" s="12">
        <f>H47/40</f>
        <v>282.54219172052746</v>
      </c>
      <c r="I48" s="12">
        <f>I47/29</f>
        <v>245.36551724137934</v>
      </c>
      <c r="J48" s="32">
        <f>SUM(J7:J46)/40</f>
        <v>67.150622766531896</v>
      </c>
      <c r="K48" s="8"/>
      <c r="L48" s="8"/>
      <c r="M48" s="8"/>
    </row>
    <row r="51" spans="1:17" ht="29.25" customHeight="1" x14ac:dyDescent="0.25">
      <c r="A51" s="72" t="s">
        <v>0</v>
      </c>
      <c r="B51" s="69" t="s">
        <v>1</v>
      </c>
      <c r="C51" s="69" t="s">
        <v>2</v>
      </c>
      <c r="D51" s="69" t="s">
        <v>3</v>
      </c>
      <c r="E51" s="69" t="s">
        <v>6</v>
      </c>
      <c r="F51" s="69"/>
      <c r="G51" s="69"/>
      <c r="H51" s="69"/>
      <c r="I51" s="69"/>
      <c r="J51" s="70" t="s">
        <v>148</v>
      </c>
      <c r="K51" s="69" t="s">
        <v>147</v>
      </c>
      <c r="L51" s="69"/>
      <c r="M51" s="69"/>
    </row>
    <row r="52" spans="1:17" ht="51" x14ac:dyDescent="0.25">
      <c r="A52" s="72"/>
      <c r="B52" s="69"/>
      <c r="C52" s="69"/>
      <c r="D52" s="69"/>
      <c r="E52" s="31" t="s">
        <v>143</v>
      </c>
      <c r="F52" s="31" t="s">
        <v>144</v>
      </c>
      <c r="G52" s="31" t="s">
        <v>7</v>
      </c>
      <c r="H52" s="31" t="s">
        <v>145</v>
      </c>
      <c r="I52" s="31" t="s">
        <v>142</v>
      </c>
      <c r="J52" s="71"/>
      <c r="K52" s="31" t="s">
        <v>149</v>
      </c>
      <c r="L52" s="31" t="s">
        <v>5</v>
      </c>
      <c r="M52" s="31" t="s">
        <v>4</v>
      </c>
    </row>
    <row r="53" spans="1:17" s="22" customFormat="1" ht="15" customHeight="1" x14ac:dyDescent="0.25">
      <c r="A53" s="75" t="s">
        <v>88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1"/>
      <c r="O53" s="21"/>
      <c r="P53" s="21"/>
      <c r="Q53" s="21"/>
    </row>
    <row r="54" spans="1:17" x14ac:dyDescent="0.25">
      <c r="A54" s="4">
        <v>1</v>
      </c>
      <c r="B54" s="13" t="s">
        <v>79</v>
      </c>
      <c r="C54" s="15">
        <v>601</v>
      </c>
      <c r="D54" s="15">
        <v>1693.5</v>
      </c>
      <c r="E54" s="47">
        <v>2040.2935648514001</v>
      </c>
      <c r="F54" s="47">
        <v>130.00427597365001</v>
      </c>
      <c r="G54" s="46"/>
      <c r="H54" s="47">
        <v>43.565374829379998</v>
      </c>
      <c r="I54" s="46"/>
      <c r="J54" s="49">
        <f t="shared" ref="J54:J88" si="4">K54/D54</f>
        <v>90.484361690113005</v>
      </c>
      <c r="K54" s="47">
        <f t="shared" ref="K54:K88" si="5">L54+M54+E54</f>
        <v>153235.26652220637</v>
      </c>
      <c r="L54" s="47">
        <f t="shared" ref="L54:L88" si="6">F54*1163</f>
        <v>151194.97295735497</v>
      </c>
      <c r="M54" s="47">
        <f t="shared" ref="M54:M88" si="7">G54*3.305</f>
        <v>0</v>
      </c>
    </row>
    <row r="55" spans="1:17" x14ac:dyDescent="0.25">
      <c r="A55" s="4">
        <v>2</v>
      </c>
      <c r="B55" s="13" t="s">
        <v>53</v>
      </c>
      <c r="C55" s="15">
        <v>772</v>
      </c>
      <c r="D55" s="15">
        <v>5055.8999999999996</v>
      </c>
      <c r="E55" s="47">
        <v>12221.685502390001</v>
      </c>
      <c r="F55" s="47">
        <v>270.53241441659202</v>
      </c>
      <c r="G55" s="46"/>
      <c r="H55" s="47">
        <v>135.11707007548</v>
      </c>
      <c r="I55" s="46"/>
      <c r="J55" s="49">
        <f t="shared" si="4"/>
        <v>64.647418554339794</v>
      </c>
      <c r="K55" s="47">
        <f t="shared" si="5"/>
        <v>326850.88346888655</v>
      </c>
      <c r="L55" s="47">
        <f t="shared" si="6"/>
        <v>314629.19796649652</v>
      </c>
      <c r="M55" s="47">
        <f t="shared" si="7"/>
        <v>0</v>
      </c>
    </row>
    <row r="56" spans="1:17" x14ac:dyDescent="0.25">
      <c r="A56" s="4">
        <v>3</v>
      </c>
      <c r="B56" s="13" t="s">
        <v>51</v>
      </c>
      <c r="C56" s="15">
        <v>803</v>
      </c>
      <c r="D56" s="15">
        <v>5518.9</v>
      </c>
      <c r="E56" s="47">
        <v>7148.4456013130002</v>
      </c>
      <c r="F56" s="47">
        <v>258.05855773530499</v>
      </c>
      <c r="G56" s="46"/>
      <c r="H56" s="47">
        <v>202.63611075896</v>
      </c>
      <c r="I56" s="46"/>
      <c r="J56" s="49">
        <f t="shared" si="4"/>
        <v>55.676049257546389</v>
      </c>
      <c r="K56" s="47">
        <f t="shared" si="5"/>
        <v>307270.54824747273</v>
      </c>
      <c r="L56" s="47">
        <f t="shared" si="6"/>
        <v>300122.10264615971</v>
      </c>
      <c r="M56" s="47">
        <f t="shared" si="7"/>
        <v>0</v>
      </c>
    </row>
    <row r="57" spans="1:17" x14ac:dyDescent="0.25">
      <c r="A57" s="4">
        <v>4</v>
      </c>
      <c r="B57" s="13" t="s">
        <v>52</v>
      </c>
      <c r="C57" s="15">
        <v>1365</v>
      </c>
      <c r="D57" s="15">
        <v>6930</v>
      </c>
      <c r="E57" s="47">
        <v>14503.238945510901</v>
      </c>
      <c r="F57" s="47">
        <v>319.22122527660002</v>
      </c>
      <c r="G57" s="46"/>
      <c r="H57" s="47">
        <v>535.82012031869999</v>
      </c>
      <c r="I57" s="47">
        <v>57</v>
      </c>
      <c r="J57" s="49">
        <f t="shared" si="4"/>
        <v>55.664866369725353</v>
      </c>
      <c r="K57" s="47">
        <f t="shared" si="5"/>
        <v>385757.52394219668</v>
      </c>
      <c r="L57" s="47">
        <f t="shared" si="6"/>
        <v>371254.2849966858</v>
      </c>
      <c r="M57" s="47">
        <f t="shared" si="7"/>
        <v>0</v>
      </c>
    </row>
    <row r="58" spans="1:17" ht="25.5" x14ac:dyDescent="0.25">
      <c r="A58" s="4">
        <v>5</v>
      </c>
      <c r="B58" s="13" t="s">
        <v>75</v>
      </c>
      <c r="C58" s="15">
        <v>788</v>
      </c>
      <c r="D58" s="15">
        <v>7970.1</v>
      </c>
      <c r="E58" s="47">
        <v>42082.129985592197</v>
      </c>
      <c r="F58" s="47">
        <v>342.86363094351998</v>
      </c>
      <c r="G58" s="46"/>
      <c r="H58" s="47">
        <v>489.952345145751</v>
      </c>
      <c r="I58" s="47">
        <v>451</v>
      </c>
      <c r="J58" s="49">
        <f t="shared" si="4"/>
        <v>55.31079067676766</v>
      </c>
      <c r="K58" s="47">
        <f t="shared" si="5"/>
        <v>440832.53277290595</v>
      </c>
      <c r="L58" s="47">
        <f t="shared" si="6"/>
        <v>398750.40278731374</v>
      </c>
      <c r="M58" s="47">
        <f t="shared" si="7"/>
        <v>0</v>
      </c>
    </row>
    <row r="59" spans="1:17" x14ac:dyDescent="0.25">
      <c r="A59" s="4">
        <v>6</v>
      </c>
      <c r="B59" s="13" t="s">
        <v>63</v>
      </c>
      <c r="C59" s="15">
        <v>1502</v>
      </c>
      <c r="D59" s="15">
        <v>8660.2000000000007</v>
      </c>
      <c r="E59" s="47">
        <v>22589.6135685429</v>
      </c>
      <c r="F59" s="47">
        <v>392.14013944611003</v>
      </c>
      <c r="G59" s="46"/>
      <c r="H59" s="47">
        <v>733.22100776625996</v>
      </c>
      <c r="I59" s="46"/>
      <c r="J59" s="49">
        <f t="shared" si="4"/>
        <v>55.269923990712549</v>
      </c>
      <c r="K59" s="47">
        <f t="shared" si="5"/>
        <v>478648.59574436885</v>
      </c>
      <c r="L59" s="47">
        <f t="shared" si="6"/>
        <v>456058.98217582598</v>
      </c>
      <c r="M59" s="47">
        <f t="shared" si="7"/>
        <v>0</v>
      </c>
    </row>
    <row r="60" spans="1:17" ht="25.5" x14ac:dyDescent="0.25">
      <c r="A60" s="4">
        <v>9</v>
      </c>
      <c r="B60" s="13" t="s">
        <v>78</v>
      </c>
      <c r="C60" s="15">
        <v>110</v>
      </c>
      <c r="D60" s="15">
        <v>526.29999999999995</v>
      </c>
      <c r="E60" s="47">
        <v>595.11126543210003</v>
      </c>
      <c r="F60" s="47">
        <v>24.3798198225306</v>
      </c>
      <c r="G60" s="46"/>
      <c r="H60" s="47">
        <v>150.32269290124</v>
      </c>
      <c r="I60" s="46"/>
      <c r="J60" s="49">
        <f t="shared" si="4"/>
        <v>55.004449399648848</v>
      </c>
      <c r="K60" s="47">
        <f t="shared" si="5"/>
        <v>28948.841719035187</v>
      </c>
      <c r="L60" s="47">
        <f t="shared" si="6"/>
        <v>28353.730453603086</v>
      </c>
      <c r="M60" s="47">
        <f t="shared" si="7"/>
        <v>0</v>
      </c>
    </row>
    <row r="61" spans="1:17" x14ac:dyDescent="0.25">
      <c r="A61" s="4">
        <v>7</v>
      </c>
      <c r="B61" s="13" t="s">
        <v>54</v>
      </c>
      <c r="C61" s="15">
        <v>733</v>
      </c>
      <c r="D61" s="15">
        <v>6087.4</v>
      </c>
      <c r="E61" s="47">
        <v>7126.6071428577998</v>
      </c>
      <c r="F61" s="47">
        <v>276.99246428571797</v>
      </c>
      <c r="G61" s="46"/>
      <c r="H61" s="47">
        <v>194.19196428570001</v>
      </c>
      <c r="I61" s="47">
        <v>41.33928571429</v>
      </c>
      <c r="J61" s="49">
        <f t="shared" si="4"/>
        <v>54.090226222549497</v>
      </c>
      <c r="K61" s="47">
        <f t="shared" si="5"/>
        <v>329268.84310714778</v>
      </c>
      <c r="L61" s="47">
        <f t="shared" si="6"/>
        <v>322142.23596428998</v>
      </c>
      <c r="M61" s="47">
        <f t="shared" si="7"/>
        <v>0</v>
      </c>
    </row>
    <row r="62" spans="1:17" x14ac:dyDescent="0.25">
      <c r="A62" s="4">
        <v>8</v>
      </c>
      <c r="B62" s="13" t="s">
        <v>83</v>
      </c>
      <c r="C62" s="15"/>
      <c r="D62" s="15">
        <v>483</v>
      </c>
      <c r="E62" s="47">
        <v>1056.9865079364999</v>
      </c>
      <c r="F62" s="47">
        <v>20.773964669543599</v>
      </c>
      <c r="G62" s="46"/>
      <c r="H62" s="47">
        <v>29.33928571429</v>
      </c>
      <c r="I62" s="46"/>
      <c r="J62" s="49">
        <f t="shared" si="4"/>
        <v>52.209332129639144</v>
      </c>
      <c r="K62" s="47">
        <f t="shared" si="5"/>
        <v>25217.107418615706</v>
      </c>
      <c r="L62" s="47">
        <f t="shared" si="6"/>
        <v>24160.120910679205</v>
      </c>
      <c r="M62" s="47">
        <f t="shared" si="7"/>
        <v>0</v>
      </c>
    </row>
    <row r="63" spans="1:17" x14ac:dyDescent="0.25">
      <c r="A63" s="4">
        <v>10</v>
      </c>
      <c r="B63" s="13" t="s">
        <v>60</v>
      </c>
      <c r="C63" s="15">
        <v>1052</v>
      </c>
      <c r="D63" s="15">
        <v>7974.9</v>
      </c>
      <c r="E63" s="47">
        <v>19611.578108797599</v>
      </c>
      <c r="F63" s="47">
        <v>301.89273339346101</v>
      </c>
      <c r="G63" s="46"/>
      <c r="H63" s="47">
        <v>455.52450333305001</v>
      </c>
      <c r="I63" s="46"/>
      <c r="J63" s="49">
        <f t="shared" si="4"/>
        <v>46.484949911019925</v>
      </c>
      <c r="K63" s="47">
        <f t="shared" si="5"/>
        <v>370712.82704539277</v>
      </c>
      <c r="L63" s="47">
        <f t="shared" si="6"/>
        <v>351101.24893659516</v>
      </c>
      <c r="M63" s="47">
        <f t="shared" si="7"/>
        <v>0</v>
      </c>
    </row>
    <row r="64" spans="1:17" x14ac:dyDescent="0.25">
      <c r="A64" s="4">
        <v>13</v>
      </c>
      <c r="B64" s="13" t="s">
        <v>80</v>
      </c>
      <c r="C64" s="15">
        <v>391</v>
      </c>
      <c r="D64" s="15">
        <v>5972.5</v>
      </c>
      <c r="E64" s="47">
        <v>8323.9194366280699</v>
      </c>
      <c r="F64" s="47">
        <v>227.229061852619</v>
      </c>
      <c r="G64" s="46"/>
      <c r="H64" s="47">
        <v>252.72760370533001</v>
      </c>
      <c r="I64" s="46"/>
      <c r="J64" s="49">
        <f t="shared" si="4"/>
        <v>45.641074654034981</v>
      </c>
      <c r="K64" s="47">
        <f t="shared" si="5"/>
        <v>272591.31837122393</v>
      </c>
      <c r="L64" s="47">
        <f t="shared" si="6"/>
        <v>264267.39893459587</v>
      </c>
      <c r="M64" s="47">
        <f t="shared" si="7"/>
        <v>0</v>
      </c>
    </row>
    <row r="65" spans="1:13" x14ac:dyDescent="0.25">
      <c r="A65" s="4">
        <v>18</v>
      </c>
      <c r="B65" s="13" t="s">
        <v>76</v>
      </c>
      <c r="C65" s="15">
        <v>1411</v>
      </c>
      <c r="D65" s="15">
        <v>8391.57</v>
      </c>
      <c r="E65" s="47">
        <v>32811.758251640596</v>
      </c>
      <c r="F65" s="47">
        <v>289.147453062387</v>
      </c>
      <c r="G65" s="46"/>
      <c r="H65" s="47">
        <v>89.424978165938896</v>
      </c>
      <c r="I65" s="47">
        <v>91</v>
      </c>
      <c r="J65" s="49">
        <f t="shared" si="4"/>
        <v>43.983455558756788</v>
      </c>
      <c r="K65" s="47">
        <f t="shared" si="5"/>
        <v>369090.24616319669</v>
      </c>
      <c r="L65" s="47">
        <f t="shared" si="6"/>
        <v>336278.48791155609</v>
      </c>
      <c r="M65" s="47">
        <f t="shared" si="7"/>
        <v>0</v>
      </c>
    </row>
    <row r="66" spans="1:13" x14ac:dyDescent="0.25">
      <c r="A66" s="4">
        <v>12</v>
      </c>
      <c r="B66" s="13" t="s">
        <v>62</v>
      </c>
      <c r="C66" s="15">
        <v>1550</v>
      </c>
      <c r="D66" s="15">
        <v>6358.8</v>
      </c>
      <c r="E66" s="47">
        <v>16340.862499999999</v>
      </c>
      <c r="F66" s="47">
        <v>221.22833499999999</v>
      </c>
      <c r="G66" s="46"/>
      <c r="H66" s="47">
        <v>423.53974297949998</v>
      </c>
      <c r="I66" s="46"/>
      <c r="J66" s="49">
        <f t="shared" si="4"/>
        <v>43.031612270396934</v>
      </c>
      <c r="K66" s="47">
        <f t="shared" si="5"/>
        <v>273629.41610500001</v>
      </c>
      <c r="L66" s="47">
        <f t="shared" si="6"/>
        <v>257288.55360499999</v>
      </c>
      <c r="M66" s="47">
        <f t="shared" si="7"/>
        <v>0</v>
      </c>
    </row>
    <row r="67" spans="1:13" x14ac:dyDescent="0.25">
      <c r="A67" s="4">
        <v>16</v>
      </c>
      <c r="B67" s="13" t="s">
        <v>65</v>
      </c>
      <c r="C67" s="15">
        <v>1503</v>
      </c>
      <c r="D67" s="15">
        <v>9696.9</v>
      </c>
      <c r="E67" s="47">
        <v>15712.096051984299</v>
      </c>
      <c r="F67" s="47">
        <v>340.85248177840299</v>
      </c>
      <c r="G67" s="46"/>
      <c r="H67" s="47">
        <v>322.22470040510001</v>
      </c>
      <c r="I67" s="46"/>
      <c r="J67" s="49">
        <f t="shared" si="4"/>
        <v>42.500544747317903</v>
      </c>
      <c r="K67" s="47">
        <f t="shared" si="5"/>
        <v>412123.53236026695</v>
      </c>
      <c r="L67" s="47">
        <f t="shared" si="6"/>
        <v>396411.43630828266</v>
      </c>
      <c r="M67" s="47">
        <f t="shared" si="7"/>
        <v>0</v>
      </c>
    </row>
    <row r="68" spans="1:13" x14ac:dyDescent="0.25">
      <c r="A68" s="4">
        <v>17</v>
      </c>
      <c r="B68" s="13" t="s">
        <v>77</v>
      </c>
      <c r="C68" s="15">
        <v>3610</v>
      </c>
      <c r="D68" s="15">
        <v>7963.5</v>
      </c>
      <c r="E68" s="47">
        <v>16288.637177059099</v>
      </c>
      <c r="F68" s="47">
        <v>275.08389316238498</v>
      </c>
      <c r="G68" s="46"/>
      <c r="H68" s="47">
        <v>826.79432546620001</v>
      </c>
      <c r="I68" s="46"/>
      <c r="J68" s="49">
        <f t="shared" si="4"/>
        <v>42.21902491679699</v>
      </c>
      <c r="K68" s="47">
        <f t="shared" si="5"/>
        <v>336211.20492491283</v>
      </c>
      <c r="L68" s="47">
        <f t="shared" si="6"/>
        <v>319922.56774785375</v>
      </c>
      <c r="M68" s="47">
        <f t="shared" si="7"/>
        <v>0</v>
      </c>
    </row>
    <row r="69" spans="1:13" x14ac:dyDescent="0.25">
      <c r="A69" s="4">
        <v>11</v>
      </c>
      <c r="B69" s="13" t="s">
        <v>58</v>
      </c>
      <c r="C69" s="15">
        <v>1001</v>
      </c>
      <c r="D69" s="15">
        <v>6485.9</v>
      </c>
      <c r="E69" s="47">
        <v>18918.333333333299</v>
      </c>
      <c r="F69" s="47">
        <v>201.3475</v>
      </c>
      <c r="G69" s="46"/>
      <c r="H69" s="47">
        <v>208.0729166667</v>
      </c>
      <c r="I69" s="62">
        <v>63</v>
      </c>
      <c r="J69" s="49">
        <f t="shared" si="4"/>
        <v>39.020872328178555</v>
      </c>
      <c r="K69" s="47">
        <f t="shared" si="5"/>
        <v>253085.47583333327</v>
      </c>
      <c r="L69" s="47">
        <f t="shared" si="6"/>
        <v>234167.14249999999</v>
      </c>
      <c r="M69" s="47">
        <f t="shared" si="7"/>
        <v>0</v>
      </c>
    </row>
    <row r="70" spans="1:13" x14ac:dyDescent="0.25">
      <c r="A70" s="4">
        <v>15</v>
      </c>
      <c r="B70" s="13" t="s">
        <v>57</v>
      </c>
      <c r="C70" s="15">
        <v>417</v>
      </c>
      <c r="D70" s="15">
        <v>3159.1</v>
      </c>
      <c r="E70" s="47">
        <v>6125.1017096584401</v>
      </c>
      <c r="F70" s="47">
        <v>99.114713216957597</v>
      </c>
      <c r="G70" s="46"/>
      <c r="H70" s="47">
        <v>118.82017690932</v>
      </c>
      <c r="I70" s="46"/>
      <c r="J70" s="49">
        <f t="shared" si="4"/>
        <v>38.427246108379009</v>
      </c>
      <c r="K70" s="47">
        <f t="shared" si="5"/>
        <v>121395.51318098012</v>
      </c>
      <c r="L70" s="47">
        <f t="shared" si="6"/>
        <v>115270.41147132168</v>
      </c>
      <c r="M70" s="47">
        <f t="shared" si="7"/>
        <v>0</v>
      </c>
    </row>
    <row r="71" spans="1:13" x14ac:dyDescent="0.25">
      <c r="A71" s="4">
        <v>14</v>
      </c>
      <c r="B71" s="13" t="s">
        <v>59</v>
      </c>
      <c r="C71" s="15">
        <v>1486</v>
      </c>
      <c r="D71" s="15">
        <v>8948.5</v>
      </c>
      <c r="E71" s="47">
        <v>23970.2468454259</v>
      </c>
      <c r="F71" s="47">
        <v>267.28631697586798</v>
      </c>
      <c r="G71" s="46"/>
      <c r="H71" s="47">
        <v>486.66959224319999</v>
      </c>
      <c r="I71" s="46"/>
      <c r="J71" s="49">
        <f t="shared" si="4"/>
        <v>37.41679985342352</v>
      </c>
      <c r="K71" s="47">
        <f t="shared" si="5"/>
        <v>334824.23348836036</v>
      </c>
      <c r="L71" s="47">
        <f t="shared" si="6"/>
        <v>310853.98664293444</v>
      </c>
      <c r="M71" s="47">
        <f t="shared" si="7"/>
        <v>0</v>
      </c>
    </row>
    <row r="72" spans="1:13" x14ac:dyDescent="0.25">
      <c r="A72" s="4">
        <v>19</v>
      </c>
      <c r="B72" s="13" t="s">
        <v>68</v>
      </c>
      <c r="C72" s="15">
        <v>637</v>
      </c>
      <c r="D72" s="15">
        <v>5414</v>
      </c>
      <c r="E72" s="47">
        <v>11322.8367527107</v>
      </c>
      <c r="F72" s="47">
        <v>161.07613379090799</v>
      </c>
      <c r="G72" s="46"/>
      <c r="H72" s="47">
        <v>173.73303988859999</v>
      </c>
      <c r="I72" s="47">
        <v>44</v>
      </c>
      <c r="J72" s="49">
        <f t="shared" si="4"/>
        <v>36.692718941916638</v>
      </c>
      <c r="K72" s="47">
        <f t="shared" si="5"/>
        <v>198654.38035153667</v>
      </c>
      <c r="L72" s="47">
        <f t="shared" si="6"/>
        <v>187331.54359882599</v>
      </c>
      <c r="M72" s="47">
        <f t="shared" si="7"/>
        <v>0</v>
      </c>
    </row>
    <row r="73" spans="1:13" x14ac:dyDescent="0.25">
      <c r="A73" s="4">
        <v>26</v>
      </c>
      <c r="B73" s="13" t="s">
        <v>67</v>
      </c>
      <c r="C73" s="15">
        <v>859</v>
      </c>
      <c r="D73" s="15">
        <v>4645</v>
      </c>
      <c r="E73" s="47">
        <v>13542.6951213631</v>
      </c>
      <c r="F73" s="47">
        <v>134.40780345104201</v>
      </c>
      <c r="G73" s="46"/>
      <c r="H73" s="47">
        <v>114.64130354239001</v>
      </c>
      <c r="I73" s="46"/>
      <c r="J73" s="49">
        <f t="shared" si="4"/>
        <v>36.568131439165761</v>
      </c>
      <c r="K73" s="47">
        <f t="shared" si="5"/>
        <v>169858.97053492497</v>
      </c>
      <c r="L73" s="47">
        <f t="shared" si="6"/>
        <v>156316.27541356187</v>
      </c>
      <c r="M73" s="47">
        <f t="shared" si="7"/>
        <v>0</v>
      </c>
    </row>
    <row r="74" spans="1:13" x14ac:dyDescent="0.25">
      <c r="A74" s="4">
        <v>20</v>
      </c>
      <c r="B74" s="13" t="s">
        <v>61</v>
      </c>
      <c r="C74" s="15">
        <v>819</v>
      </c>
      <c r="D74" s="15">
        <v>7574.8</v>
      </c>
      <c r="E74" s="47">
        <v>8081.2428062957997</v>
      </c>
      <c r="F74" s="47">
        <v>229.070525747662</v>
      </c>
      <c r="G74" s="46"/>
      <c r="H74" s="47">
        <v>247.27003686775899</v>
      </c>
      <c r="I74" s="46"/>
      <c r="J74" s="49">
        <f t="shared" si="4"/>
        <v>36.237295275231915</v>
      </c>
      <c r="K74" s="47">
        <f t="shared" si="5"/>
        <v>274490.26425082673</v>
      </c>
      <c r="L74" s="47">
        <f t="shared" si="6"/>
        <v>266409.02144453092</v>
      </c>
      <c r="M74" s="47">
        <f t="shared" si="7"/>
        <v>0</v>
      </c>
    </row>
    <row r="75" spans="1:13" x14ac:dyDescent="0.25">
      <c r="A75" s="4">
        <v>23</v>
      </c>
      <c r="B75" s="13" t="s">
        <v>64</v>
      </c>
      <c r="C75" s="15">
        <v>964</v>
      </c>
      <c r="D75" s="15">
        <v>6636.6</v>
      </c>
      <c r="E75" s="47">
        <v>15358.087816703999</v>
      </c>
      <c r="F75" s="47">
        <v>184.84990779224799</v>
      </c>
      <c r="G75" s="46"/>
      <c r="H75" s="47">
        <v>290.56124060050001</v>
      </c>
      <c r="I75" s="47">
        <v>196</v>
      </c>
      <c r="J75" s="49">
        <f t="shared" si="4"/>
        <v>34.707309552947052</v>
      </c>
      <c r="K75" s="47">
        <f t="shared" si="5"/>
        <v>230338.53057908843</v>
      </c>
      <c r="L75" s="47">
        <f t="shared" si="6"/>
        <v>214980.44276238442</v>
      </c>
      <c r="M75" s="47">
        <f t="shared" si="7"/>
        <v>0</v>
      </c>
    </row>
    <row r="76" spans="1:13" x14ac:dyDescent="0.25">
      <c r="A76" s="4">
        <v>25</v>
      </c>
      <c r="B76" s="13" t="s">
        <v>66</v>
      </c>
      <c r="C76" s="15">
        <v>1824</v>
      </c>
      <c r="D76" s="15">
        <v>10582</v>
      </c>
      <c r="E76" s="47">
        <v>16088.5609090913</v>
      </c>
      <c r="F76" s="47">
        <v>301.06113166666398</v>
      </c>
      <c r="G76" s="46"/>
      <c r="H76" s="47">
        <v>1336.09375</v>
      </c>
      <c r="I76" s="47">
        <v>382</v>
      </c>
      <c r="J76" s="49">
        <f t="shared" si="4"/>
        <v>34.608075698112032</v>
      </c>
      <c r="K76" s="47">
        <f t="shared" si="5"/>
        <v>366222.65703742154</v>
      </c>
      <c r="L76" s="47">
        <f t="shared" si="6"/>
        <v>350134.09612833022</v>
      </c>
      <c r="M76" s="47">
        <f t="shared" si="7"/>
        <v>0</v>
      </c>
    </row>
    <row r="77" spans="1:13" x14ac:dyDescent="0.25">
      <c r="A77" s="4">
        <v>24</v>
      </c>
      <c r="B77" s="13" t="s">
        <v>81</v>
      </c>
      <c r="C77" s="15">
        <v>351</v>
      </c>
      <c r="D77" s="15">
        <v>1757</v>
      </c>
      <c r="E77" s="47">
        <v>2221.3244395718002</v>
      </c>
      <c r="F77" s="47">
        <v>47.946340079364703</v>
      </c>
      <c r="G77" s="46"/>
      <c r="H77" s="47">
        <v>142.50955067177</v>
      </c>
      <c r="I77" s="47">
        <v>177.12</v>
      </c>
      <c r="J77" s="49">
        <f t="shared" si="4"/>
        <v>33.001091606074532</v>
      </c>
      <c r="K77" s="47">
        <f t="shared" si="5"/>
        <v>57982.917951872951</v>
      </c>
      <c r="L77" s="47">
        <f t="shared" si="6"/>
        <v>55761.593512301151</v>
      </c>
      <c r="M77" s="47">
        <f t="shared" si="7"/>
        <v>0</v>
      </c>
    </row>
    <row r="78" spans="1:13" x14ac:dyDescent="0.25">
      <c r="A78" s="4">
        <v>27</v>
      </c>
      <c r="B78" s="13" t="s">
        <v>69</v>
      </c>
      <c r="C78" s="15">
        <v>1702</v>
      </c>
      <c r="D78" s="15">
        <v>6588</v>
      </c>
      <c r="E78" s="47">
        <v>31353.462769204201</v>
      </c>
      <c r="F78" s="47">
        <v>153.73744634121999</v>
      </c>
      <c r="G78" s="46"/>
      <c r="H78" s="47">
        <v>486.11398279370002</v>
      </c>
      <c r="I78" s="46"/>
      <c r="J78" s="49">
        <f t="shared" si="4"/>
        <v>31.898924235586374</v>
      </c>
      <c r="K78" s="47">
        <f t="shared" si="5"/>
        <v>210150.11286404304</v>
      </c>
      <c r="L78" s="47">
        <f t="shared" si="6"/>
        <v>178796.65009483884</v>
      </c>
      <c r="M78" s="47">
        <f t="shared" si="7"/>
        <v>0</v>
      </c>
    </row>
    <row r="79" spans="1:13" x14ac:dyDescent="0.25">
      <c r="A79" s="4">
        <v>22</v>
      </c>
      <c r="B79" s="13" t="s">
        <v>84</v>
      </c>
      <c r="C79" s="15">
        <v>275</v>
      </c>
      <c r="D79" s="15">
        <v>640.70000000000005</v>
      </c>
      <c r="E79" s="47">
        <v>636.59269972449999</v>
      </c>
      <c r="F79" s="47">
        <v>17.0067891600102</v>
      </c>
      <c r="G79" s="46"/>
      <c r="H79" s="47">
        <v>26.938870677316999</v>
      </c>
      <c r="I79" s="46"/>
      <c r="J79" s="49">
        <f t="shared" si="4"/>
        <v>31.864349138155706</v>
      </c>
      <c r="K79" s="47">
        <f t="shared" si="5"/>
        <v>20415.488492816363</v>
      </c>
      <c r="L79" s="47">
        <f t="shared" si="6"/>
        <v>19778.895793091862</v>
      </c>
      <c r="M79" s="47">
        <f t="shared" si="7"/>
        <v>0</v>
      </c>
    </row>
    <row r="80" spans="1:13" x14ac:dyDescent="0.25">
      <c r="A80" s="4">
        <v>28</v>
      </c>
      <c r="B80" s="13" t="s">
        <v>56</v>
      </c>
      <c r="C80" s="15">
        <v>1177</v>
      </c>
      <c r="D80" s="15">
        <v>6182.5</v>
      </c>
      <c r="E80" s="47">
        <v>7639.2160965329003</v>
      </c>
      <c r="F80" s="47">
        <v>141.809592808254</v>
      </c>
      <c r="G80" s="46"/>
      <c r="H80" s="47">
        <v>190.88280191710001</v>
      </c>
      <c r="I80" s="46"/>
      <c r="J80" s="49">
        <f t="shared" si="4"/>
        <v>27.91164941892961</v>
      </c>
      <c r="K80" s="47">
        <f t="shared" si="5"/>
        <v>172563.77253253231</v>
      </c>
      <c r="L80" s="47">
        <f t="shared" si="6"/>
        <v>164924.5564359994</v>
      </c>
      <c r="M80" s="47">
        <f t="shared" si="7"/>
        <v>0</v>
      </c>
    </row>
    <row r="81" spans="1:13" x14ac:dyDescent="0.25">
      <c r="A81" s="4">
        <v>21</v>
      </c>
      <c r="B81" s="13" t="s">
        <v>73</v>
      </c>
      <c r="C81" s="15">
        <v>1401</v>
      </c>
      <c r="D81" s="15">
        <v>9128.9</v>
      </c>
      <c r="E81" s="47">
        <v>16826.130890052202</v>
      </c>
      <c r="F81" s="47">
        <v>184.31212431366001</v>
      </c>
      <c r="G81" s="46"/>
      <c r="H81" s="47">
        <v>423.53974297949998</v>
      </c>
      <c r="I81" s="46"/>
      <c r="J81" s="49">
        <f t="shared" si="4"/>
        <v>25.324095068062835</v>
      </c>
      <c r="K81" s="47">
        <f t="shared" si="5"/>
        <v>231181.13146683879</v>
      </c>
      <c r="L81" s="47">
        <f t="shared" si="6"/>
        <v>214355.00057678658</v>
      </c>
      <c r="M81" s="47">
        <f t="shared" si="7"/>
        <v>0</v>
      </c>
    </row>
    <row r="82" spans="1:13" x14ac:dyDescent="0.25">
      <c r="A82" s="4">
        <v>30</v>
      </c>
      <c r="B82" s="13" t="s">
        <v>72</v>
      </c>
      <c r="C82" s="15">
        <v>627</v>
      </c>
      <c r="D82" s="15">
        <v>9425</v>
      </c>
      <c r="E82" s="47">
        <v>47594.823809523601</v>
      </c>
      <c r="F82" s="47">
        <v>164.146428571429</v>
      </c>
      <c r="G82" s="46"/>
      <c r="H82" s="47">
        <v>429.25793650793997</v>
      </c>
      <c r="I82" s="47">
        <v>148</v>
      </c>
      <c r="J82" s="49">
        <f t="shared" si="4"/>
        <v>25.304734242768756</v>
      </c>
      <c r="K82" s="47">
        <f t="shared" si="5"/>
        <v>238497.12023809552</v>
      </c>
      <c r="L82" s="47">
        <f t="shared" si="6"/>
        <v>190902.29642857192</v>
      </c>
      <c r="M82" s="47">
        <f t="shared" si="7"/>
        <v>0</v>
      </c>
    </row>
    <row r="83" spans="1:13" x14ac:dyDescent="0.25">
      <c r="A83" s="4">
        <v>31</v>
      </c>
      <c r="B83" s="13" t="s">
        <v>70</v>
      </c>
      <c r="C83" s="15">
        <v>667</v>
      </c>
      <c r="D83" s="15">
        <v>8159</v>
      </c>
      <c r="E83" s="47">
        <v>15788.8907407407</v>
      </c>
      <c r="F83" s="47">
        <v>161.88066666663801</v>
      </c>
      <c r="G83" s="46"/>
      <c r="H83" s="47">
        <v>281.41111111110001</v>
      </c>
      <c r="I83" s="47">
        <v>99</v>
      </c>
      <c r="J83" s="49">
        <f t="shared" si="4"/>
        <v>25.009940688079507</v>
      </c>
      <c r="K83" s="47">
        <f t="shared" si="5"/>
        <v>204056.1060740407</v>
      </c>
      <c r="L83" s="47">
        <f t="shared" si="6"/>
        <v>188267.2153333</v>
      </c>
      <c r="M83" s="47">
        <f t="shared" si="7"/>
        <v>0</v>
      </c>
    </row>
    <row r="84" spans="1:13" x14ac:dyDescent="0.25">
      <c r="A84" s="4">
        <v>32</v>
      </c>
      <c r="B84" s="13" t="s">
        <v>55</v>
      </c>
      <c r="C84" s="15">
        <v>527</v>
      </c>
      <c r="D84" s="15">
        <v>5072.8999999999996</v>
      </c>
      <c r="E84" s="47">
        <v>113085.111607147</v>
      </c>
      <c r="F84" s="46"/>
      <c r="G84" s="46"/>
      <c r="H84" s="47">
        <v>147.51339285713999</v>
      </c>
      <c r="I84" s="46"/>
      <c r="J84" s="49">
        <f t="shared" si="4"/>
        <v>22.292004890131288</v>
      </c>
      <c r="K84" s="47">
        <f t="shared" si="5"/>
        <v>113085.111607147</v>
      </c>
      <c r="L84" s="47">
        <f t="shared" si="6"/>
        <v>0</v>
      </c>
      <c r="M84" s="47">
        <f t="shared" si="7"/>
        <v>0</v>
      </c>
    </row>
    <row r="85" spans="1:13" x14ac:dyDescent="0.25">
      <c r="A85" s="4">
        <v>33</v>
      </c>
      <c r="B85" s="13" t="s">
        <v>71</v>
      </c>
      <c r="C85" s="15">
        <v>819</v>
      </c>
      <c r="D85" s="15">
        <v>4500</v>
      </c>
      <c r="E85" s="47">
        <v>6672.7832851809999</v>
      </c>
      <c r="F85" s="46"/>
      <c r="G85" s="47">
        <v>20774.732538330001</v>
      </c>
      <c r="H85" s="47">
        <v>217.37576701040999</v>
      </c>
      <c r="I85" s="46"/>
      <c r="J85" s="49">
        <f t="shared" si="4"/>
        <v>16.740727627635923</v>
      </c>
      <c r="K85" s="47">
        <f t="shared" si="5"/>
        <v>75333.274324361657</v>
      </c>
      <c r="L85" s="47">
        <f t="shared" si="6"/>
        <v>0</v>
      </c>
      <c r="M85" s="47">
        <f t="shared" si="7"/>
        <v>68660.491039180662</v>
      </c>
    </row>
    <row r="86" spans="1:13" x14ac:dyDescent="0.25">
      <c r="A86" s="4">
        <v>29</v>
      </c>
      <c r="B86" s="13" t="s">
        <v>74</v>
      </c>
      <c r="C86" s="15">
        <v>1158</v>
      </c>
      <c r="D86" s="15">
        <v>4825.07</v>
      </c>
      <c r="E86" s="47">
        <v>12790</v>
      </c>
      <c r="F86" s="46"/>
      <c r="G86" s="47">
        <v>15291.38</v>
      </c>
      <c r="H86" s="47">
        <v>282.42174470809999</v>
      </c>
      <c r="I86" s="46"/>
      <c r="J86" s="49">
        <f t="shared" si="4"/>
        <v>13.124785940929355</v>
      </c>
      <c r="K86" s="47">
        <f t="shared" si="5"/>
        <v>63328.010900000001</v>
      </c>
      <c r="L86" s="47">
        <f t="shared" si="6"/>
        <v>0</v>
      </c>
      <c r="M86" s="47">
        <f t="shared" si="7"/>
        <v>50538.010900000001</v>
      </c>
    </row>
    <row r="87" spans="1:13" x14ac:dyDescent="0.25">
      <c r="A87" s="4">
        <v>34</v>
      </c>
      <c r="B87" s="13" t="s">
        <v>50</v>
      </c>
      <c r="C87" s="15">
        <v>334</v>
      </c>
      <c r="D87" s="15">
        <v>1300.71</v>
      </c>
      <c r="E87" s="47">
        <v>10203.69375</v>
      </c>
      <c r="F87" s="46"/>
      <c r="G87" s="47">
        <v>889.07499991109296</v>
      </c>
      <c r="H87" s="47">
        <v>583.06875000000002</v>
      </c>
      <c r="I87" s="46"/>
      <c r="J87" s="49">
        <f t="shared" si="4"/>
        <v>10.103779185757134</v>
      </c>
      <c r="K87" s="47">
        <f t="shared" si="5"/>
        <v>13142.086624706162</v>
      </c>
      <c r="L87" s="47">
        <f t="shared" si="6"/>
        <v>0</v>
      </c>
      <c r="M87" s="47">
        <f t="shared" si="7"/>
        <v>2938.3928747061623</v>
      </c>
    </row>
    <row r="88" spans="1:13" x14ac:dyDescent="0.25">
      <c r="A88" s="4">
        <v>35</v>
      </c>
      <c r="B88" s="13" t="s">
        <v>82</v>
      </c>
      <c r="C88" s="15">
        <v>57</v>
      </c>
      <c r="D88" s="15">
        <v>670.71</v>
      </c>
      <c r="E88" s="47">
        <v>3157.6777199073999</v>
      </c>
      <c r="F88" s="46"/>
      <c r="G88" s="46"/>
      <c r="H88" s="47">
        <v>26.709230324069999</v>
      </c>
      <c r="I88" s="46"/>
      <c r="J88" s="49">
        <f t="shared" si="4"/>
        <v>4.7079627855666377</v>
      </c>
      <c r="K88" s="47">
        <f t="shared" si="5"/>
        <v>3157.6777199073999</v>
      </c>
      <c r="L88" s="47">
        <f t="shared" si="6"/>
        <v>0</v>
      </c>
      <c r="M88" s="47">
        <f t="shared" si="7"/>
        <v>0</v>
      </c>
    </row>
    <row r="89" spans="1:13" x14ac:dyDescent="0.25">
      <c r="A89" s="9"/>
      <c r="B89" s="10" t="s">
        <v>85</v>
      </c>
      <c r="C89" s="12">
        <f t="shared" ref="C89:I89" si="8">SUM(C54:C88)</f>
        <v>33293</v>
      </c>
      <c r="D89" s="12">
        <f t="shared" si="8"/>
        <v>200979.86</v>
      </c>
      <c r="E89" s="12">
        <f t="shared" si="8"/>
        <v>599829.77671270433</v>
      </c>
      <c r="F89" s="12">
        <f t="shared" si="8"/>
        <v>6139.4538714007485</v>
      </c>
      <c r="G89" s="12">
        <f t="shared" si="8"/>
        <v>36955.187538241094</v>
      </c>
      <c r="H89" s="12">
        <f t="shared" si="8"/>
        <v>11098.006764127493</v>
      </c>
      <c r="I89" s="12">
        <f t="shared" si="8"/>
        <v>1749.4592857142898</v>
      </c>
      <c r="J89" s="26"/>
      <c r="K89" s="8"/>
      <c r="L89" s="8"/>
      <c r="M89" s="8"/>
    </row>
    <row r="90" spans="1:13" x14ac:dyDescent="0.25">
      <c r="A90" s="9"/>
      <c r="B90" s="10" t="s">
        <v>86</v>
      </c>
      <c r="C90" s="12"/>
      <c r="D90" s="12"/>
      <c r="E90" s="12">
        <f>E89/35</f>
        <v>17137.99362036298</v>
      </c>
      <c r="F90" s="12">
        <f>F89/35</f>
        <v>175.41296775430709</v>
      </c>
      <c r="G90" s="12">
        <f>G89/3</f>
        <v>12318.395846080364</v>
      </c>
      <c r="H90" s="12">
        <f>H89/35</f>
        <v>317.08590754649981</v>
      </c>
      <c r="I90" s="12">
        <f>I89/12</f>
        <v>145.78827380952416</v>
      </c>
      <c r="J90" s="27">
        <f>SUM(J54:J88)/35</f>
        <v>38.948016410697079</v>
      </c>
      <c r="K90" s="8"/>
      <c r="L90" s="8"/>
      <c r="M90" s="8"/>
    </row>
    <row r="91" spans="1:13" x14ac:dyDescent="0.25">
      <c r="A91" s="35"/>
      <c r="B91" s="36"/>
      <c r="C91" s="37"/>
      <c r="D91" s="37"/>
      <c r="E91" s="37"/>
      <c r="F91" s="37"/>
      <c r="G91" s="37"/>
      <c r="H91" s="37"/>
      <c r="I91" s="37"/>
      <c r="J91" s="38"/>
      <c r="K91" s="39"/>
      <c r="L91" s="39"/>
      <c r="M91" s="39"/>
    </row>
    <row r="92" spans="1:13" x14ac:dyDescent="0.25">
      <c r="A92" s="35"/>
      <c r="B92" s="36"/>
      <c r="C92" s="37"/>
      <c r="D92" s="37"/>
      <c r="E92" s="37"/>
      <c r="F92" s="37"/>
      <c r="G92" s="37"/>
      <c r="H92" s="37"/>
      <c r="I92" s="37"/>
      <c r="J92" s="38"/>
      <c r="K92" s="39"/>
      <c r="L92" s="39"/>
      <c r="M92" s="39"/>
    </row>
    <row r="93" spans="1:13" x14ac:dyDescent="0.25">
      <c r="A93" s="35"/>
      <c r="B93" s="36"/>
      <c r="C93" s="37"/>
      <c r="D93" s="37"/>
      <c r="E93" s="37"/>
      <c r="F93" s="37"/>
      <c r="G93" s="37"/>
      <c r="H93" s="37"/>
      <c r="I93" s="37"/>
      <c r="J93" s="38"/>
      <c r="K93" s="39"/>
      <c r="L93" s="39"/>
      <c r="M93" s="39"/>
    </row>
    <row r="94" spans="1:13" x14ac:dyDescent="0.25">
      <c r="A94" s="35"/>
      <c r="B94" s="36"/>
      <c r="C94" s="37"/>
      <c r="D94" s="37"/>
      <c r="E94" s="37"/>
      <c r="F94" s="37"/>
      <c r="G94" s="37"/>
      <c r="H94" s="37"/>
      <c r="I94" s="37"/>
      <c r="J94" s="38"/>
      <c r="K94" s="39"/>
      <c r="L94" s="39"/>
      <c r="M94" s="39"/>
    </row>
    <row r="95" spans="1:13" x14ac:dyDescent="0.25">
      <c r="A95" s="35"/>
      <c r="B95" s="36"/>
      <c r="C95" s="37"/>
      <c r="D95" s="37"/>
      <c r="E95" s="37"/>
      <c r="F95" s="37"/>
      <c r="G95" s="37"/>
      <c r="H95" s="37"/>
      <c r="I95" s="37"/>
      <c r="J95" s="38"/>
      <c r="K95" s="39"/>
      <c r="L95" s="39"/>
      <c r="M95" s="39"/>
    </row>
    <row r="96" spans="1:13" x14ac:dyDescent="0.25">
      <c r="A96" s="35"/>
      <c r="B96" s="36"/>
      <c r="C96" s="37"/>
      <c r="D96" s="37"/>
      <c r="E96" s="37"/>
      <c r="F96" s="37"/>
      <c r="G96" s="37"/>
      <c r="H96" s="37"/>
      <c r="I96" s="37"/>
      <c r="J96" s="38"/>
      <c r="K96" s="39"/>
      <c r="L96" s="39"/>
      <c r="M96" s="39"/>
    </row>
    <row r="97" spans="1:14" x14ac:dyDescent="0.25">
      <c r="A97" s="35"/>
      <c r="B97" s="36"/>
      <c r="C97" s="37"/>
      <c r="D97" s="37"/>
      <c r="E97" s="37"/>
      <c r="F97" s="37"/>
      <c r="G97" s="37"/>
      <c r="H97" s="37"/>
      <c r="I97" s="37"/>
      <c r="J97" s="38"/>
      <c r="K97" s="39"/>
      <c r="L97" s="39"/>
      <c r="M97" s="39"/>
    </row>
    <row r="100" spans="1:14" ht="24.75" customHeight="1" x14ac:dyDescent="0.25">
      <c r="A100" s="72" t="s">
        <v>0</v>
      </c>
      <c r="B100" s="69" t="s">
        <v>1</v>
      </c>
      <c r="C100" s="69" t="s">
        <v>2</v>
      </c>
      <c r="D100" s="69" t="s">
        <v>3</v>
      </c>
      <c r="E100" s="69" t="s">
        <v>6</v>
      </c>
      <c r="F100" s="69"/>
      <c r="G100" s="69"/>
      <c r="H100" s="69"/>
      <c r="I100" s="69"/>
      <c r="J100" s="70" t="s">
        <v>148</v>
      </c>
      <c r="K100" s="69" t="s">
        <v>147</v>
      </c>
      <c r="L100" s="69"/>
      <c r="M100" s="69"/>
    </row>
    <row r="101" spans="1:14" ht="51" x14ac:dyDescent="0.25">
      <c r="A101" s="72"/>
      <c r="B101" s="69"/>
      <c r="C101" s="69"/>
      <c r="D101" s="69"/>
      <c r="E101" s="31" t="s">
        <v>143</v>
      </c>
      <c r="F101" s="31" t="s">
        <v>144</v>
      </c>
      <c r="G101" s="31" t="s">
        <v>7</v>
      </c>
      <c r="H101" s="31" t="s">
        <v>145</v>
      </c>
      <c r="I101" s="31" t="s">
        <v>142</v>
      </c>
      <c r="J101" s="71"/>
      <c r="K101" s="31" t="s">
        <v>149</v>
      </c>
      <c r="L101" s="31" t="s">
        <v>5</v>
      </c>
      <c r="M101" s="31" t="s">
        <v>4</v>
      </c>
    </row>
    <row r="102" spans="1:14" x14ac:dyDescent="0.25">
      <c r="A102" s="74" t="s">
        <v>89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</row>
    <row r="103" spans="1:14" ht="25.5" x14ac:dyDescent="0.25">
      <c r="A103" s="4">
        <v>1</v>
      </c>
      <c r="B103" s="13" t="s">
        <v>92</v>
      </c>
      <c r="C103" s="12"/>
      <c r="D103" s="16">
        <v>2500</v>
      </c>
      <c r="E103" s="53">
        <v>33123.56</v>
      </c>
      <c r="F103" s="47">
        <v>110.5</v>
      </c>
      <c r="G103" s="47"/>
      <c r="H103" s="47">
        <v>332.22609382716001</v>
      </c>
      <c r="I103" s="48"/>
      <c r="J103" s="49">
        <f t="shared" ref="J103:J112" si="9">K103/D103</f>
        <v>64.654023999999993</v>
      </c>
      <c r="K103" s="51">
        <f t="shared" ref="K103:K112" si="10">L103+M103+E103</f>
        <v>161635.06</v>
      </c>
      <c r="L103" s="51">
        <f t="shared" ref="L103:L112" si="11">F103*1163</f>
        <v>128511.5</v>
      </c>
      <c r="M103" s="51">
        <f t="shared" ref="M103:M112" si="12">G103*3.305</f>
        <v>0</v>
      </c>
      <c r="N103" t="s">
        <v>146</v>
      </c>
    </row>
    <row r="104" spans="1:14" ht="25.5" x14ac:dyDescent="0.25">
      <c r="A104" s="4">
        <v>2</v>
      </c>
      <c r="B104" s="13" t="s">
        <v>90</v>
      </c>
      <c r="C104" s="12"/>
      <c r="D104" s="16">
        <v>592.70000000000005</v>
      </c>
      <c r="E104" s="52">
        <v>2763.83</v>
      </c>
      <c r="F104" s="51">
        <v>27.23</v>
      </c>
      <c r="G104" s="48"/>
      <c r="H104" s="51">
        <v>47.568632098770003</v>
      </c>
      <c r="I104" s="48"/>
      <c r="J104" s="49">
        <f t="shared" si="9"/>
        <v>58.094010460604011</v>
      </c>
      <c r="K104" s="51">
        <f t="shared" si="10"/>
        <v>34432.32</v>
      </c>
      <c r="L104" s="51">
        <f t="shared" si="11"/>
        <v>31668.49</v>
      </c>
      <c r="M104" s="51">
        <f t="shared" si="12"/>
        <v>0</v>
      </c>
      <c r="N104" t="s">
        <v>146</v>
      </c>
    </row>
    <row r="105" spans="1:14" ht="38.25" x14ac:dyDescent="0.25">
      <c r="A105" s="4">
        <v>3</v>
      </c>
      <c r="B105" s="13" t="s">
        <v>95</v>
      </c>
      <c r="C105" s="12"/>
      <c r="D105" s="17">
        <v>1587.7</v>
      </c>
      <c r="E105" s="53">
        <v>12372.08</v>
      </c>
      <c r="F105" s="47">
        <v>59.7</v>
      </c>
      <c r="G105" s="47"/>
      <c r="H105" s="47">
        <v>172.04905363297999</v>
      </c>
      <c r="I105" s="48"/>
      <c r="J105" s="49">
        <f t="shared" si="9"/>
        <v>51.523071109151608</v>
      </c>
      <c r="K105" s="51">
        <f t="shared" si="10"/>
        <v>81803.180000000008</v>
      </c>
      <c r="L105" s="51">
        <f t="shared" si="11"/>
        <v>69431.100000000006</v>
      </c>
      <c r="M105" s="51">
        <f t="shared" si="12"/>
        <v>0</v>
      </c>
      <c r="N105" t="s">
        <v>146</v>
      </c>
    </row>
    <row r="106" spans="1:14" ht="25.5" x14ac:dyDescent="0.25">
      <c r="A106" s="4">
        <v>4</v>
      </c>
      <c r="B106" s="13" t="s">
        <v>91</v>
      </c>
      <c r="C106" s="16">
        <v>44</v>
      </c>
      <c r="D106" s="17">
        <v>670</v>
      </c>
      <c r="E106" s="53">
        <v>23148.959999999999</v>
      </c>
      <c r="F106" s="47"/>
      <c r="G106" s="47">
        <v>3229.3669728395098</v>
      </c>
      <c r="H106" s="47">
        <v>59.362785185189999</v>
      </c>
      <c r="I106" s="48"/>
      <c r="J106" s="49">
        <f t="shared" si="9"/>
        <v>50.480623649603849</v>
      </c>
      <c r="K106" s="51">
        <f t="shared" si="10"/>
        <v>33822.017845234579</v>
      </c>
      <c r="L106" s="51">
        <f t="shared" si="11"/>
        <v>0</v>
      </c>
      <c r="M106" s="51">
        <f t="shared" si="12"/>
        <v>10673.05784523458</v>
      </c>
      <c r="N106" t="s">
        <v>146</v>
      </c>
    </row>
    <row r="107" spans="1:14" x14ac:dyDescent="0.25">
      <c r="A107" s="4">
        <v>5</v>
      </c>
      <c r="B107" s="13" t="s">
        <v>93</v>
      </c>
      <c r="C107" s="16">
        <v>10</v>
      </c>
      <c r="D107" s="16">
        <v>712.9</v>
      </c>
      <c r="E107" s="51">
        <v>3930</v>
      </c>
      <c r="F107" s="51">
        <v>22.98</v>
      </c>
      <c r="G107" s="51"/>
      <c r="H107" s="51">
        <v>72</v>
      </c>
      <c r="I107" s="48"/>
      <c r="J107" s="49">
        <f t="shared" si="9"/>
        <v>43.00145883013046</v>
      </c>
      <c r="K107" s="51">
        <f t="shared" si="10"/>
        <v>30655.74</v>
      </c>
      <c r="L107" s="51">
        <f t="shared" si="11"/>
        <v>26725.74</v>
      </c>
      <c r="M107" s="51">
        <f t="shared" si="12"/>
        <v>0</v>
      </c>
      <c r="N107" t="s">
        <v>146</v>
      </c>
    </row>
    <row r="108" spans="1:14" ht="25.5" x14ac:dyDescent="0.25">
      <c r="A108" s="4">
        <v>6</v>
      </c>
      <c r="B108" s="13" t="s">
        <v>101</v>
      </c>
      <c r="C108" s="16">
        <v>20</v>
      </c>
      <c r="D108" s="17">
        <v>91.3</v>
      </c>
      <c r="E108" s="52">
        <v>799.75</v>
      </c>
      <c r="F108" s="48"/>
      <c r="G108" s="51">
        <v>896.74757965147001</v>
      </c>
      <c r="H108" s="48"/>
      <c r="I108" s="48"/>
      <c r="J108" s="49">
        <f t="shared" si="9"/>
        <v>41.221256853758035</v>
      </c>
      <c r="K108" s="51">
        <f t="shared" si="10"/>
        <v>3763.5007507481087</v>
      </c>
      <c r="L108" s="51">
        <f t="shared" si="11"/>
        <v>0</v>
      </c>
      <c r="M108" s="51">
        <f t="shared" si="12"/>
        <v>2963.7507507481087</v>
      </c>
      <c r="N108" t="s">
        <v>146</v>
      </c>
    </row>
    <row r="109" spans="1:14" ht="25.5" x14ac:dyDescent="0.25">
      <c r="A109" s="4">
        <v>7</v>
      </c>
      <c r="B109" s="13" t="s">
        <v>94</v>
      </c>
      <c r="C109" s="16">
        <v>200</v>
      </c>
      <c r="D109" s="17">
        <v>1186</v>
      </c>
      <c r="E109" s="55">
        <v>4493.1000000000004</v>
      </c>
      <c r="F109" s="48"/>
      <c r="G109" s="57">
        <v>7520.89</v>
      </c>
      <c r="H109" s="51">
        <v>137.3473958333</v>
      </c>
      <c r="I109" s="48"/>
      <c r="J109" s="49">
        <f t="shared" si="9"/>
        <v>24.746746585160206</v>
      </c>
      <c r="K109" s="51">
        <f t="shared" si="10"/>
        <v>29349.641450000003</v>
      </c>
      <c r="L109" s="51">
        <f t="shared" si="11"/>
        <v>0</v>
      </c>
      <c r="M109" s="51">
        <f t="shared" si="12"/>
        <v>24856.541450000001</v>
      </c>
    </row>
    <row r="110" spans="1:14" x14ac:dyDescent="0.25">
      <c r="A110" s="4">
        <v>8</v>
      </c>
      <c r="B110" s="13" t="s">
        <v>97</v>
      </c>
      <c r="C110" s="12"/>
      <c r="D110" s="17">
        <v>956</v>
      </c>
      <c r="E110" s="55">
        <v>2114.48</v>
      </c>
      <c r="F110" s="48"/>
      <c r="G110" s="51">
        <v>4428.9856630823997</v>
      </c>
      <c r="H110" s="51">
        <v>127.81303612438001</v>
      </c>
      <c r="I110" s="48"/>
      <c r="J110" s="49">
        <f t="shared" si="9"/>
        <v>17.523302946116456</v>
      </c>
      <c r="K110" s="51">
        <f t="shared" si="10"/>
        <v>16752.277616487332</v>
      </c>
      <c r="L110" s="51">
        <f t="shared" si="11"/>
        <v>0</v>
      </c>
      <c r="M110" s="51">
        <f t="shared" si="12"/>
        <v>14637.797616487333</v>
      </c>
    </row>
    <row r="111" spans="1:14" x14ac:dyDescent="0.25">
      <c r="A111" s="4">
        <v>9</v>
      </c>
      <c r="B111" s="13" t="s">
        <v>96</v>
      </c>
      <c r="C111" s="16">
        <v>1060</v>
      </c>
      <c r="D111" s="17">
        <v>1767</v>
      </c>
      <c r="E111" s="51">
        <v>28190</v>
      </c>
      <c r="F111" s="65"/>
      <c r="G111" s="48"/>
      <c r="H111" s="51">
        <v>237</v>
      </c>
      <c r="I111" s="48"/>
      <c r="J111" s="49">
        <f t="shared" si="9"/>
        <v>15.953593661573288</v>
      </c>
      <c r="K111" s="51">
        <f t="shared" si="10"/>
        <v>28190</v>
      </c>
      <c r="L111" s="51">
        <f t="shared" si="11"/>
        <v>0</v>
      </c>
      <c r="M111" s="51">
        <f t="shared" si="12"/>
        <v>0</v>
      </c>
      <c r="N111" t="s">
        <v>146</v>
      </c>
    </row>
    <row r="112" spans="1:14" ht="25.5" x14ac:dyDescent="0.25">
      <c r="A112" s="4">
        <v>10</v>
      </c>
      <c r="B112" s="13" t="s">
        <v>98</v>
      </c>
      <c r="C112" s="18"/>
      <c r="D112" s="17">
        <v>2972.1</v>
      </c>
      <c r="E112" s="55">
        <v>959.39</v>
      </c>
      <c r="F112" s="66">
        <v>5.69</v>
      </c>
      <c r="G112" s="51"/>
      <c r="H112" s="51">
        <v>33.222062453305</v>
      </c>
      <c r="I112" s="48"/>
      <c r="J112" s="49">
        <f t="shared" si="9"/>
        <v>2.5493287574442318</v>
      </c>
      <c r="K112" s="51">
        <f t="shared" si="10"/>
        <v>7576.8600000000006</v>
      </c>
      <c r="L112" s="51">
        <f t="shared" si="11"/>
        <v>6617.47</v>
      </c>
      <c r="M112" s="51">
        <f t="shared" si="12"/>
        <v>0</v>
      </c>
      <c r="N112" t="s">
        <v>146</v>
      </c>
    </row>
    <row r="113" spans="1:13" x14ac:dyDescent="0.25">
      <c r="A113" s="9"/>
      <c r="B113" s="10" t="s">
        <v>99</v>
      </c>
      <c r="C113" s="12">
        <f>SUM(C103:C111)</f>
        <v>1334</v>
      </c>
      <c r="D113" s="12">
        <f>SUM(D103:D111)</f>
        <v>10063.599999999999</v>
      </c>
      <c r="E113" s="12">
        <f>SUM(E103:E112)</f>
        <v>111895.15</v>
      </c>
      <c r="F113" s="12">
        <f>SUM(F103:F112)</f>
        <v>226.1</v>
      </c>
      <c r="G113" s="12">
        <f>SUM(G103:G112)</f>
        <v>16075.99021557338</v>
      </c>
      <c r="H113" s="12">
        <f>SUM(H103:H112)</f>
        <v>1218.5890591550849</v>
      </c>
      <c r="I113" s="14"/>
      <c r="J113" s="50"/>
      <c r="K113" s="50"/>
      <c r="L113" s="50"/>
      <c r="M113" s="8"/>
    </row>
    <row r="114" spans="1:13" x14ac:dyDescent="0.25">
      <c r="A114" s="9"/>
      <c r="B114" s="10" t="s">
        <v>100</v>
      </c>
      <c r="C114" s="12"/>
      <c r="D114" s="12"/>
      <c r="E114" s="12">
        <f>E113/10</f>
        <v>11189.514999999999</v>
      </c>
      <c r="F114" s="12">
        <f>F113/5</f>
        <v>45.22</v>
      </c>
      <c r="G114" s="12">
        <f>G113/4</f>
        <v>4018.997553893345</v>
      </c>
      <c r="H114" s="12">
        <f>H113/9</f>
        <v>135.39878435056499</v>
      </c>
      <c r="I114" s="8"/>
      <c r="J114" s="32">
        <f>SUM(J103:J112)/10</f>
        <v>36.974741685354211</v>
      </c>
      <c r="K114" s="8"/>
      <c r="L114" s="8"/>
      <c r="M114" s="8"/>
    </row>
    <row r="117" spans="1:13" ht="28.5" customHeight="1" x14ac:dyDescent="0.25">
      <c r="A117" s="72" t="s">
        <v>0</v>
      </c>
      <c r="B117" s="69" t="s">
        <v>1</v>
      </c>
      <c r="C117" s="69" t="s">
        <v>2</v>
      </c>
      <c r="D117" s="69" t="s">
        <v>3</v>
      </c>
      <c r="E117" s="69" t="s">
        <v>6</v>
      </c>
      <c r="F117" s="69"/>
      <c r="G117" s="69"/>
      <c r="H117" s="69"/>
      <c r="I117" s="69"/>
      <c r="J117" s="70" t="s">
        <v>148</v>
      </c>
      <c r="K117" s="69" t="s">
        <v>147</v>
      </c>
      <c r="L117" s="69"/>
      <c r="M117" s="69"/>
    </row>
    <row r="118" spans="1:13" ht="51" x14ac:dyDescent="0.25">
      <c r="A118" s="72"/>
      <c r="B118" s="69"/>
      <c r="C118" s="69"/>
      <c r="D118" s="69"/>
      <c r="E118" s="31" t="s">
        <v>143</v>
      </c>
      <c r="F118" s="31" t="s">
        <v>144</v>
      </c>
      <c r="G118" s="31" t="s">
        <v>7</v>
      </c>
      <c r="H118" s="31" t="s">
        <v>145</v>
      </c>
      <c r="I118" s="31" t="s">
        <v>142</v>
      </c>
      <c r="J118" s="71"/>
      <c r="K118" s="31" t="s">
        <v>149</v>
      </c>
      <c r="L118" s="31" t="s">
        <v>5</v>
      </c>
      <c r="M118" s="31" t="s">
        <v>4</v>
      </c>
    </row>
    <row r="119" spans="1:13" x14ac:dyDescent="0.25">
      <c r="A119" s="74" t="s">
        <v>102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</row>
    <row r="120" spans="1:13" ht="25.5" x14ac:dyDescent="0.25">
      <c r="A120" s="23">
        <v>1</v>
      </c>
      <c r="B120" s="13" t="s">
        <v>104</v>
      </c>
      <c r="C120" s="25">
        <v>1995</v>
      </c>
      <c r="D120" s="25">
        <v>19005.7</v>
      </c>
      <c r="E120" s="51">
        <v>312515.84659090999</v>
      </c>
      <c r="F120" s="51">
        <v>996.52972585227303</v>
      </c>
      <c r="G120" s="51">
        <v>22254.29</v>
      </c>
      <c r="H120" s="51">
        <v>12168.238636364</v>
      </c>
      <c r="I120" s="48"/>
      <c r="J120" s="33">
        <f t="shared" ref="J120:J128" si="13">K120/D120</f>
        <v>81.292998742856284</v>
      </c>
      <c r="K120" s="24">
        <f t="shared" ref="K120:K128" si="14">L120+M120+E120</f>
        <v>1545030.3462071037</v>
      </c>
      <c r="L120" s="24">
        <f t="shared" ref="L120:L128" si="15">F120*1163</f>
        <v>1158964.0711661936</v>
      </c>
      <c r="M120" s="24">
        <f t="shared" ref="M120:M128" si="16">G120*3.305</f>
        <v>73550.428450000007</v>
      </c>
    </row>
    <row r="121" spans="1:13" x14ac:dyDescent="0.25">
      <c r="A121" s="23">
        <v>2</v>
      </c>
      <c r="B121" s="13" t="s">
        <v>106</v>
      </c>
      <c r="C121" s="25">
        <v>1125</v>
      </c>
      <c r="D121" s="6">
        <v>9655</v>
      </c>
      <c r="E121" s="51">
        <v>65059.588535300398</v>
      </c>
      <c r="F121" s="51">
        <v>432.40402872011799</v>
      </c>
      <c r="G121" s="48"/>
      <c r="H121" s="51">
        <v>2126.9438447296002</v>
      </c>
      <c r="I121" s="51"/>
      <c r="J121" s="33">
        <f t="shared" si="13"/>
        <v>58.823974514427505</v>
      </c>
      <c r="K121" s="24">
        <f t="shared" si="14"/>
        <v>567945.47393679759</v>
      </c>
      <c r="L121" s="24">
        <f t="shared" si="15"/>
        <v>502885.88540149725</v>
      </c>
      <c r="M121" s="24">
        <f t="shared" si="16"/>
        <v>0</v>
      </c>
    </row>
    <row r="122" spans="1:13" x14ac:dyDescent="0.25">
      <c r="A122" s="23">
        <v>3</v>
      </c>
      <c r="B122" s="13" t="s">
        <v>107</v>
      </c>
      <c r="C122" s="25">
        <v>761</v>
      </c>
      <c r="D122" s="6">
        <v>2262.5</v>
      </c>
      <c r="E122" s="51">
        <v>12470.025436305799</v>
      </c>
      <c r="F122" s="51">
        <v>94.916268326137597</v>
      </c>
      <c r="G122" s="48"/>
      <c r="H122" s="51">
        <v>218.29939538389999</v>
      </c>
      <c r="I122" s="51">
        <v>22.614898187600001</v>
      </c>
      <c r="J122" s="33">
        <f t="shared" si="13"/>
        <v>54.301721767780698</v>
      </c>
      <c r="K122" s="24">
        <f t="shared" si="14"/>
        <v>122857.64549960384</v>
      </c>
      <c r="L122" s="24">
        <f t="shared" si="15"/>
        <v>110387.62006329803</v>
      </c>
      <c r="M122" s="24">
        <f t="shared" si="16"/>
        <v>0</v>
      </c>
    </row>
    <row r="123" spans="1:13" ht="25.5" x14ac:dyDescent="0.25">
      <c r="A123" s="23">
        <v>5</v>
      </c>
      <c r="B123" s="13" t="s">
        <v>105</v>
      </c>
      <c r="C123" s="25">
        <v>810</v>
      </c>
      <c r="D123" s="6">
        <v>10814.6</v>
      </c>
      <c r="E123" s="51">
        <v>21503.078047408799</v>
      </c>
      <c r="F123" s="51">
        <v>473.73016733232902</v>
      </c>
      <c r="G123" s="48"/>
      <c r="H123" s="51">
        <v>5471.9787577997004</v>
      </c>
      <c r="I123" s="51"/>
      <c r="J123" s="33">
        <f t="shared" si="13"/>
        <v>52.933188712935063</v>
      </c>
      <c r="K123" s="24">
        <f t="shared" si="14"/>
        <v>572451.26265490754</v>
      </c>
      <c r="L123" s="24">
        <f t="shared" si="15"/>
        <v>550948.1846074987</v>
      </c>
      <c r="M123" s="24">
        <f t="shared" si="16"/>
        <v>0</v>
      </c>
    </row>
    <row r="124" spans="1:13" x14ac:dyDescent="0.25">
      <c r="A124" s="23">
        <v>7</v>
      </c>
      <c r="B124" s="13" t="s">
        <v>103</v>
      </c>
      <c r="C124" s="25">
        <v>310</v>
      </c>
      <c r="D124" s="6">
        <v>2572</v>
      </c>
      <c r="E124" s="51">
        <v>12244.64</v>
      </c>
      <c r="F124" s="51">
        <v>91.03</v>
      </c>
      <c r="G124" s="48"/>
      <c r="H124" s="51">
        <v>204.18</v>
      </c>
      <c r="I124" s="51">
        <v>26.140419050352602</v>
      </c>
      <c r="J124" s="33">
        <f t="shared" si="13"/>
        <v>45.922445567651636</v>
      </c>
      <c r="K124" s="24">
        <f t="shared" si="14"/>
        <v>118112.53</v>
      </c>
      <c r="L124" s="24">
        <f t="shared" si="15"/>
        <v>105867.89</v>
      </c>
      <c r="M124" s="24">
        <f t="shared" si="16"/>
        <v>0</v>
      </c>
    </row>
    <row r="125" spans="1:13" ht="25.5" x14ac:dyDescent="0.25">
      <c r="A125" s="23">
        <v>6</v>
      </c>
      <c r="B125" s="13" t="s">
        <v>111</v>
      </c>
      <c r="C125" s="25">
        <v>15</v>
      </c>
      <c r="D125" s="6">
        <v>302.74</v>
      </c>
      <c r="E125" s="51">
        <v>0.25</v>
      </c>
      <c r="F125" s="51">
        <v>11.43</v>
      </c>
      <c r="G125" s="48"/>
      <c r="H125" s="57">
        <v>26.55</v>
      </c>
      <c r="I125" s="51"/>
      <c r="J125" s="33">
        <f t="shared" si="13"/>
        <v>43.910087864173875</v>
      </c>
      <c r="K125" s="24">
        <f t="shared" si="14"/>
        <v>13293.34</v>
      </c>
      <c r="L125" s="24">
        <f t="shared" si="15"/>
        <v>13293.09</v>
      </c>
      <c r="M125" s="24">
        <f t="shared" si="16"/>
        <v>0</v>
      </c>
    </row>
    <row r="126" spans="1:13" x14ac:dyDescent="0.25">
      <c r="A126" s="23">
        <v>4</v>
      </c>
      <c r="B126" s="13" t="s">
        <v>108</v>
      </c>
      <c r="C126" s="25">
        <v>1031</v>
      </c>
      <c r="D126" s="6">
        <v>5611.2</v>
      </c>
      <c r="E126" s="51">
        <v>261.306362418037</v>
      </c>
      <c r="F126" s="51">
        <v>188.03085401006999</v>
      </c>
      <c r="G126" s="48"/>
      <c r="H126" s="51">
        <v>974.93382176550006</v>
      </c>
      <c r="I126" s="51"/>
      <c r="J126" s="33">
        <f t="shared" si="13"/>
        <v>39.01860378816108</v>
      </c>
      <c r="K126" s="24">
        <f t="shared" si="14"/>
        <v>218941.18957612946</v>
      </c>
      <c r="L126" s="24">
        <f t="shared" si="15"/>
        <v>218679.88321371141</v>
      </c>
      <c r="M126" s="24">
        <f t="shared" si="16"/>
        <v>0</v>
      </c>
    </row>
    <row r="127" spans="1:13" x14ac:dyDescent="0.25">
      <c r="A127" s="23">
        <v>8</v>
      </c>
      <c r="B127" s="13" t="s">
        <v>110</v>
      </c>
      <c r="C127" s="25">
        <v>756</v>
      </c>
      <c r="D127" s="25">
        <v>8901.6</v>
      </c>
      <c r="E127" s="51">
        <v>62676.204775367201</v>
      </c>
      <c r="F127" s="51">
        <v>179.72206536173101</v>
      </c>
      <c r="G127" s="48"/>
      <c r="H127" s="51">
        <v>567.01745403057998</v>
      </c>
      <c r="I127" s="48"/>
      <c r="J127" s="33">
        <f t="shared" si="13"/>
        <v>30.521812572016312</v>
      </c>
      <c r="K127" s="24">
        <f t="shared" si="14"/>
        <v>271692.9667910604</v>
      </c>
      <c r="L127" s="24">
        <f t="shared" si="15"/>
        <v>209016.76201569318</v>
      </c>
      <c r="M127" s="24">
        <f t="shared" si="16"/>
        <v>0</v>
      </c>
    </row>
    <row r="128" spans="1:13" ht="25.5" x14ac:dyDescent="0.25">
      <c r="A128" s="23">
        <v>9</v>
      </c>
      <c r="B128" s="13" t="s">
        <v>109</v>
      </c>
      <c r="C128" s="25">
        <v>910</v>
      </c>
      <c r="D128" s="25">
        <v>2686</v>
      </c>
      <c r="E128" s="51">
        <v>25497.659449368999</v>
      </c>
      <c r="F128" s="51">
        <v>38.851520276101603</v>
      </c>
      <c r="G128" s="51">
        <v>210.39</v>
      </c>
      <c r="H128" s="51">
        <v>321.24109823729998</v>
      </c>
      <c r="I128" s="51">
        <v>186.00013505649</v>
      </c>
      <c r="J128" s="33">
        <f t="shared" si="13"/>
        <v>26.573833388114355</v>
      </c>
      <c r="K128" s="24">
        <f t="shared" si="14"/>
        <v>71377.316480475158</v>
      </c>
      <c r="L128" s="24">
        <f t="shared" si="15"/>
        <v>45184.318081106161</v>
      </c>
      <c r="M128" s="24">
        <f t="shared" si="16"/>
        <v>695.33894999999995</v>
      </c>
    </row>
    <row r="129" spans="1:13" ht="25.5" x14ac:dyDescent="0.25">
      <c r="A129" s="9"/>
      <c r="B129" s="10" t="s">
        <v>112</v>
      </c>
      <c r="C129" s="12">
        <f t="shared" ref="C129:I129" si="17">SUM(C120:C128)</f>
        <v>7713</v>
      </c>
      <c r="D129" s="12">
        <f t="shared" si="17"/>
        <v>61811.34</v>
      </c>
      <c r="E129" s="12">
        <f t="shared" si="17"/>
        <v>512228.59919707925</v>
      </c>
      <c r="F129" s="12">
        <f t="shared" si="17"/>
        <v>2506.64462987876</v>
      </c>
      <c r="G129" s="12">
        <f t="shared" si="17"/>
        <v>22464.68</v>
      </c>
      <c r="H129" s="12">
        <f t="shared" si="17"/>
        <v>22079.383008310579</v>
      </c>
      <c r="I129" s="28">
        <f t="shared" si="17"/>
        <v>234.75545229444259</v>
      </c>
      <c r="J129" s="8"/>
      <c r="K129" s="8"/>
      <c r="L129" s="8"/>
      <c r="M129" s="8"/>
    </row>
    <row r="130" spans="1:13" ht="25.5" x14ac:dyDescent="0.25">
      <c r="A130" s="9"/>
      <c r="B130" s="10" t="s">
        <v>113</v>
      </c>
      <c r="C130" s="12"/>
      <c r="D130" s="12"/>
      <c r="E130" s="12">
        <f>E129/9</f>
        <v>56914.288799675473</v>
      </c>
      <c r="F130" s="12">
        <f>F129/9</f>
        <v>278.51606998652892</v>
      </c>
      <c r="G130" s="12">
        <f>G129/2</f>
        <v>11232.34</v>
      </c>
      <c r="H130" s="12">
        <f>H129/9</f>
        <v>2453.2647787011756</v>
      </c>
      <c r="I130" s="28">
        <f>I129/3</f>
        <v>78.251817431480859</v>
      </c>
      <c r="J130" s="33">
        <f>SUM(J120:J128)/9</f>
        <v>48.144296324235206</v>
      </c>
      <c r="K130" s="8"/>
      <c r="L130" s="8"/>
      <c r="M130" s="8"/>
    </row>
    <row r="131" spans="1:13" x14ac:dyDescent="0.25">
      <c r="A131" s="35"/>
      <c r="B131" s="36"/>
      <c r="C131" s="37"/>
      <c r="D131" s="37"/>
      <c r="E131" s="37"/>
      <c r="F131" s="37"/>
      <c r="G131" s="37"/>
      <c r="H131" s="37"/>
      <c r="I131" s="40"/>
      <c r="J131" s="41"/>
      <c r="K131" s="39"/>
      <c r="L131" s="39"/>
      <c r="M131" s="39"/>
    </row>
    <row r="132" spans="1:13" x14ac:dyDescent="0.25">
      <c r="A132" s="35"/>
      <c r="B132" s="36"/>
      <c r="C132" s="37"/>
      <c r="D132" s="37"/>
      <c r="E132" s="37"/>
      <c r="F132" s="37"/>
      <c r="G132" s="37"/>
      <c r="H132" s="37"/>
      <c r="I132" s="40"/>
      <c r="J132" s="41"/>
      <c r="K132" s="39"/>
      <c r="L132" s="39"/>
      <c r="M132" s="39"/>
    </row>
    <row r="133" spans="1:13" x14ac:dyDescent="0.25">
      <c r="A133" s="35"/>
      <c r="B133" s="36"/>
      <c r="C133" s="37"/>
      <c r="D133" s="37"/>
      <c r="E133" s="37"/>
      <c r="F133" s="37"/>
      <c r="G133" s="37"/>
      <c r="H133" s="37"/>
      <c r="I133" s="40"/>
      <c r="J133" s="41"/>
      <c r="K133" s="39"/>
      <c r="L133" s="39"/>
      <c r="M133" s="39"/>
    </row>
    <row r="136" spans="1:13" ht="36.75" customHeight="1" x14ac:dyDescent="0.25"/>
    <row r="137" spans="1:13" ht="25.5" customHeight="1" x14ac:dyDescent="0.25">
      <c r="A137" s="72" t="s">
        <v>0</v>
      </c>
      <c r="B137" s="69" t="s">
        <v>1</v>
      </c>
      <c r="C137" s="69" t="s">
        <v>2</v>
      </c>
      <c r="D137" s="69" t="s">
        <v>3</v>
      </c>
      <c r="E137" s="69" t="s">
        <v>6</v>
      </c>
      <c r="F137" s="69"/>
      <c r="G137" s="69"/>
      <c r="H137" s="69"/>
      <c r="I137" s="69"/>
      <c r="J137" s="70" t="s">
        <v>148</v>
      </c>
      <c r="K137" s="69" t="s">
        <v>147</v>
      </c>
      <c r="L137" s="69"/>
      <c r="M137" s="69"/>
    </row>
    <row r="138" spans="1:13" ht="51" x14ac:dyDescent="0.25">
      <c r="A138" s="72"/>
      <c r="B138" s="69"/>
      <c r="C138" s="69"/>
      <c r="D138" s="69"/>
      <c r="E138" s="31" t="s">
        <v>143</v>
      </c>
      <c r="F138" s="31" t="s">
        <v>144</v>
      </c>
      <c r="G138" s="31" t="s">
        <v>7</v>
      </c>
      <c r="H138" s="31" t="s">
        <v>145</v>
      </c>
      <c r="I138" s="31" t="s">
        <v>142</v>
      </c>
      <c r="J138" s="71"/>
      <c r="K138" s="31" t="s">
        <v>149</v>
      </c>
      <c r="L138" s="31" t="s">
        <v>5</v>
      </c>
      <c r="M138" s="31" t="s">
        <v>4</v>
      </c>
    </row>
    <row r="139" spans="1:13" x14ac:dyDescent="0.25">
      <c r="A139" s="74" t="s">
        <v>114</v>
      </c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</row>
    <row r="140" spans="1:13" x14ac:dyDescent="0.25">
      <c r="A140" s="4">
        <v>1</v>
      </c>
      <c r="B140" s="13" t="s">
        <v>116</v>
      </c>
      <c r="C140" s="25">
        <v>90</v>
      </c>
      <c r="D140" s="25">
        <v>761</v>
      </c>
      <c r="E140" s="54">
        <v>770</v>
      </c>
      <c r="F140" s="54">
        <v>49.57</v>
      </c>
      <c r="G140" s="56"/>
      <c r="H140" s="54">
        <v>14</v>
      </c>
      <c r="I140" s="54">
        <v>3</v>
      </c>
      <c r="J140" s="34">
        <f t="shared" ref="J140:J150" si="18">K140/D140</f>
        <v>76.767293035479639</v>
      </c>
      <c r="K140" s="11">
        <f t="shared" ref="K140:K150" si="19">L140+M140+E140</f>
        <v>58419.91</v>
      </c>
      <c r="L140" s="24">
        <f t="shared" ref="L140:L150" si="20">F140*1163</f>
        <v>57649.91</v>
      </c>
      <c r="M140" s="24">
        <f t="shared" ref="M140:M150" si="21">G140*3.305</f>
        <v>0</v>
      </c>
    </row>
    <row r="141" spans="1:13" ht="25.5" x14ac:dyDescent="0.25">
      <c r="A141" s="4">
        <v>2</v>
      </c>
      <c r="B141" s="13" t="s">
        <v>124</v>
      </c>
      <c r="C141" s="25">
        <v>50</v>
      </c>
      <c r="D141" s="25">
        <v>426.8</v>
      </c>
      <c r="E141" s="54">
        <v>1360.5286458334001</v>
      </c>
      <c r="F141" s="54">
        <v>24.826541666667001</v>
      </c>
      <c r="G141" s="56"/>
      <c r="H141" s="54">
        <v>18</v>
      </c>
      <c r="I141" s="54">
        <v>3</v>
      </c>
      <c r="J141" s="34">
        <f t="shared" si="18"/>
        <v>70.838323814824562</v>
      </c>
      <c r="K141" s="11">
        <f t="shared" si="19"/>
        <v>30233.796604167124</v>
      </c>
      <c r="L141" s="11">
        <f t="shared" si="20"/>
        <v>28873.267958333723</v>
      </c>
      <c r="M141" s="11">
        <f t="shared" si="21"/>
        <v>0</v>
      </c>
    </row>
    <row r="142" spans="1:13" x14ac:dyDescent="0.25">
      <c r="A142" s="4">
        <v>3</v>
      </c>
      <c r="B142" s="13" t="s">
        <v>121</v>
      </c>
      <c r="C142" s="25">
        <v>701</v>
      </c>
      <c r="D142" s="25">
        <v>3400.6</v>
      </c>
      <c r="E142" s="54">
        <v>4749.2920727792998</v>
      </c>
      <c r="F142" s="54">
        <v>163.38838975157</v>
      </c>
      <c r="G142" s="56"/>
      <c r="H142" s="54">
        <v>116</v>
      </c>
      <c r="I142" s="56"/>
      <c r="J142" s="34">
        <f t="shared" si="18"/>
        <v>57.275183601086631</v>
      </c>
      <c r="K142" s="11">
        <f t="shared" si="19"/>
        <v>194769.9893538552</v>
      </c>
      <c r="L142" s="24">
        <f t="shared" si="20"/>
        <v>190020.6972810759</v>
      </c>
      <c r="M142" s="24">
        <f t="shared" si="21"/>
        <v>0</v>
      </c>
    </row>
    <row r="143" spans="1:13" x14ac:dyDescent="0.25">
      <c r="A143" s="4">
        <v>4</v>
      </c>
      <c r="B143" s="13" t="s">
        <v>115</v>
      </c>
      <c r="C143" s="25"/>
      <c r="D143" s="25">
        <v>2219.5</v>
      </c>
      <c r="E143" s="54">
        <v>4760</v>
      </c>
      <c r="F143" s="54">
        <v>102.33</v>
      </c>
      <c r="G143" s="54">
        <v>703.09</v>
      </c>
      <c r="H143" s="54">
        <v>96</v>
      </c>
      <c r="I143" s="54">
        <v>12</v>
      </c>
      <c r="J143" s="34">
        <f t="shared" si="18"/>
        <v>56.811670398738457</v>
      </c>
      <c r="K143" s="11">
        <f t="shared" si="19"/>
        <v>126093.50245</v>
      </c>
      <c r="L143" s="24">
        <f t="shared" si="20"/>
        <v>119009.79</v>
      </c>
      <c r="M143" s="24">
        <f t="shared" si="21"/>
        <v>2323.7124500000004</v>
      </c>
    </row>
    <row r="144" spans="1:13" x14ac:dyDescent="0.25">
      <c r="A144" s="4">
        <v>5</v>
      </c>
      <c r="B144" s="13" t="s">
        <v>122</v>
      </c>
      <c r="C144" s="25">
        <v>410</v>
      </c>
      <c r="D144" s="25">
        <v>755</v>
      </c>
      <c r="E144" s="54">
        <v>914.71901030507297</v>
      </c>
      <c r="F144" s="54">
        <v>29.86</v>
      </c>
      <c r="G144" s="56"/>
      <c r="H144" s="54">
        <v>39.6</v>
      </c>
      <c r="I144" s="56"/>
      <c r="J144" s="34">
        <f t="shared" si="18"/>
        <v>47.207813258682215</v>
      </c>
      <c r="K144" s="11">
        <f t="shared" si="19"/>
        <v>35641.899010305075</v>
      </c>
      <c r="L144" s="24">
        <f t="shared" si="20"/>
        <v>34727.18</v>
      </c>
      <c r="M144" s="24">
        <f t="shared" si="21"/>
        <v>0</v>
      </c>
    </row>
    <row r="145" spans="1:13" x14ac:dyDescent="0.25">
      <c r="A145" s="4">
        <v>6</v>
      </c>
      <c r="B145" s="13" t="s">
        <v>118</v>
      </c>
      <c r="C145" s="25">
        <v>500</v>
      </c>
      <c r="D145" s="25">
        <v>2129</v>
      </c>
      <c r="E145" s="54">
        <v>6360.4434523809996</v>
      </c>
      <c r="F145" s="54">
        <v>80.020750620041198</v>
      </c>
      <c r="G145" s="56"/>
      <c r="H145" s="54">
        <v>94</v>
      </c>
      <c r="I145" s="56"/>
      <c r="J145" s="34">
        <f t="shared" si="18"/>
        <v>46.700129837242329</v>
      </c>
      <c r="K145" s="11">
        <f t="shared" si="19"/>
        <v>99424.576423488921</v>
      </c>
      <c r="L145" s="24">
        <f t="shared" si="20"/>
        <v>93064.132971107916</v>
      </c>
      <c r="M145" s="24">
        <f t="shared" si="21"/>
        <v>0</v>
      </c>
    </row>
    <row r="146" spans="1:13" x14ac:dyDescent="0.25">
      <c r="A146" s="4">
        <v>7</v>
      </c>
      <c r="B146" s="13" t="s">
        <v>117</v>
      </c>
      <c r="C146" s="25">
        <v>57</v>
      </c>
      <c r="D146" s="25">
        <v>474.97</v>
      </c>
      <c r="E146" s="54">
        <v>284.824479166667</v>
      </c>
      <c r="F146" s="54">
        <v>17.36</v>
      </c>
      <c r="G146" s="56"/>
      <c r="H146" s="54">
        <v>5.01</v>
      </c>
      <c r="I146" s="56"/>
      <c r="J146" s="34">
        <f t="shared" si="18"/>
        <v>43.106942499877178</v>
      </c>
      <c r="K146" s="11">
        <f t="shared" si="19"/>
        <v>20474.504479166666</v>
      </c>
      <c r="L146" s="24">
        <f t="shared" si="20"/>
        <v>20189.68</v>
      </c>
      <c r="M146" s="24">
        <f t="shared" si="21"/>
        <v>0</v>
      </c>
    </row>
    <row r="147" spans="1:13" x14ac:dyDescent="0.25">
      <c r="A147" s="4">
        <v>8</v>
      </c>
      <c r="B147" s="13" t="s">
        <v>119</v>
      </c>
      <c r="C147" s="25">
        <v>52</v>
      </c>
      <c r="D147" s="25">
        <v>1545.93</v>
      </c>
      <c r="E147" s="54">
        <v>1075.0718750000001</v>
      </c>
      <c r="F147" s="54">
        <v>44.965104166670002</v>
      </c>
      <c r="G147" s="56"/>
      <c r="H147" s="54">
        <v>23</v>
      </c>
      <c r="I147" s="56"/>
      <c r="J147" s="34">
        <f t="shared" si="18"/>
        <v>34.522577361741611</v>
      </c>
      <c r="K147" s="11">
        <f t="shared" si="19"/>
        <v>53369.488020837212</v>
      </c>
      <c r="L147" s="24">
        <f t="shared" si="20"/>
        <v>52294.416145837211</v>
      </c>
      <c r="M147" s="24">
        <f t="shared" si="21"/>
        <v>0</v>
      </c>
    </row>
    <row r="148" spans="1:13" x14ac:dyDescent="0.25">
      <c r="A148" s="4">
        <v>9</v>
      </c>
      <c r="B148" s="13" t="s">
        <v>120</v>
      </c>
      <c r="C148" s="25">
        <v>200</v>
      </c>
      <c r="D148" s="25">
        <v>2837.1</v>
      </c>
      <c r="E148" s="54">
        <v>1658.2278822402</v>
      </c>
      <c r="F148" s="54">
        <v>82.314070247480103</v>
      </c>
      <c r="G148" s="56"/>
      <c r="H148" s="54">
        <v>77</v>
      </c>
      <c r="I148" s="56"/>
      <c r="J148" s="34">
        <f t="shared" si="18"/>
        <v>34.327126847858572</v>
      </c>
      <c r="K148" s="11">
        <f t="shared" si="19"/>
        <v>97389.491580059563</v>
      </c>
      <c r="L148" s="24">
        <f t="shared" si="20"/>
        <v>95731.263697819362</v>
      </c>
      <c r="M148" s="24">
        <f t="shared" si="21"/>
        <v>0</v>
      </c>
    </row>
    <row r="149" spans="1:13" ht="25.5" x14ac:dyDescent="0.25">
      <c r="A149" s="4">
        <v>10</v>
      </c>
      <c r="B149" s="13" t="s">
        <v>123</v>
      </c>
      <c r="C149" s="25">
        <v>1151</v>
      </c>
      <c r="D149" s="25">
        <v>5940</v>
      </c>
      <c r="E149" s="54">
        <v>2699.0146510416298</v>
      </c>
      <c r="F149" s="54">
        <v>136.73463854166599</v>
      </c>
      <c r="G149" s="56"/>
      <c r="H149" s="54">
        <v>193</v>
      </c>
      <c r="I149" s="56"/>
      <c r="J149" s="34">
        <f t="shared" si="18"/>
        <v>27.225824793770901</v>
      </c>
      <c r="K149" s="11">
        <f t="shared" si="19"/>
        <v>161721.39927499916</v>
      </c>
      <c r="L149" s="24">
        <f t="shared" si="20"/>
        <v>159022.38462395754</v>
      </c>
      <c r="M149" s="24">
        <f t="shared" si="21"/>
        <v>0</v>
      </c>
    </row>
    <row r="150" spans="1:13" x14ac:dyDescent="0.25">
      <c r="A150" s="4">
        <v>11</v>
      </c>
      <c r="B150" s="13" t="s">
        <v>125</v>
      </c>
      <c r="C150" s="25">
        <v>20</v>
      </c>
      <c r="D150" s="25">
        <v>192</v>
      </c>
      <c r="E150" s="54">
        <v>299.53541666667002</v>
      </c>
      <c r="F150" s="56"/>
      <c r="G150" s="54">
        <v>1191.05</v>
      </c>
      <c r="H150" s="56"/>
      <c r="I150" s="56"/>
      <c r="J150" s="34">
        <f t="shared" si="18"/>
        <v>22.062269097222241</v>
      </c>
      <c r="K150" s="11">
        <f t="shared" si="19"/>
        <v>4235.9556666666704</v>
      </c>
      <c r="L150" s="8">
        <f t="shared" si="20"/>
        <v>0</v>
      </c>
      <c r="M150" s="24">
        <f t="shared" si="21"/>
        <v>3936.4202500000001</v>
      </c>
    </row>
    <row r="151" spans="1:13" x14ac:dyDescent="0.25">
      <c r="A151" s="9"/>
      <c r="B151" s="10" t="s">
        <v>126</v>
      </c>
      <c r="C151" s="12">
        <f t="shared" ref="C151:I151" si="22">SUM(C140:C150)</f>
        <v>3231</v>
      </c>
      <c r="D151" s="12">
        <f t="shared" si="22"/>
        <v>20681.900000000001</v>
      </c>
      <c r="E151" s="12">
        <f t="shared" si="22"/>
        <v>24931.65748541394</v>
      </c>
      <c r="F151" s="12">
        <f t="shared" si="22"/>
        <v>731.36949499409434</v>
      </c>
      <c r="G151" s="12">
        <f t="shared" si="22"/>
        <v>1894.1399999999999</v>
      </c>
      <c r="H151" s="12">
        <f t="shared" si="22"/>
        <v>675.61</v>
      </c>
      <c r="I151" s="12">
        <f t="shared" si="22"/>
        <v>18</v>
      </c>
      <c r="J151" s="8"/>
      <c r="K151" s="8"/>
      <c r="L151" s="8"/>
      <c r="M151" s="8"/>
    </row>
    <row r="152" spans="1:13" x14ac:dyDescent="0.25">
      <c r="A152" s="9"/>
      <c r="B152" s="10" t="s">
        <v>127</v>
      </c>
      <c r="C152" s="12"/>
      <c r="D152" s="12"/>
      <c r="E152" s="12">
        <f>E151/11</f>
        <v>2266.5143168558129</v>
      </c>
      <c r="F152" s="12">
        <f>F151/11</f>
        <v>66.488135908554028</v>
      </c>
      <c r="G152" s="12">
        <f>G151/2</f>
        <v>947.06999999999994</v>
      </c>
      <c r="H152" s="12">
        <f>H151/10</f>
        <v>67.561000000000007</v>
      </c>
      <c r="I152" s="12">
        <f>I151/3</f>
        <v>6</v>
      </c>
      <c r="J152" s="34">
        <f>SUM(J140:J150)/11</f>
        <v>46.985923140593123</v>
      </c>
      <c r="K152" s="8"/>
      <c r="L152" s="8"/>
      <c r="M152" s="8"/>
    </row>
    <row r="155" spans="1:13" ht="24.75" customHeight="1" x14ac:dyDescent="0.25">
      <c r="A155" s="72" t="s">
        <v>0</v>
      </c>
      <c r="B155" s="69" t="s">
        <v>1</v>
      </c>
      <c r="C155" s="69" t="s">
        <v>2</v>
      </c>
      <c r="D155" s="69" t="s">
        <v>3</v>
      </c>
      <c r="E155" s="69" t="s">
        <v>6</v>
      </c>
      <c r="F155" s="69"/>
      <c r="G155" s="69"/>
      <c r="H155" s="69"/>
      <c r="I155" s="69"/>
      <c r="J155" s="70" t="s">
        <v>148</v>
      </c>
      <c r="K155" s="69" t="s">
        <v>147</v>
      </c>
      <c r="L155" s="69"/>
      <c r="M155" s="69"/>
    </row>
    <row r="156" spans="1:13" ht="51" x14ac:dyDescent="0.25">
      <c r="A156" s="72"/>
      <c r="B156" s="69"/>
      <c r="C156" s="69"/>
      <c r="D156" s="69"/>
      <c r="E156" s="31" t="s">
        <v>143</v>
      </c>
      <c r="F156" s="31" t="s">
        <v>144</v>
      </c>
      <c r="G156" s="31" t="s">
        <v>7</v>
      </c>
      <c r="H156" s="31" t="s">
        <v>145</v>
      </c>
      <c r="I156" s="31" t="s">
        <v>142</v>
      </c>
      <c r="J156" s="71"/>
      <c r="K156" s="31" t="s">
        <v>149</v>
      </c>
      <c r="L156" s="31" t="s">
        <v>5</v>
      </c>
      <c r="M156" s="31" t="s">
        <v>4</v>
      </c>
    </row>
    <row r="157" spans="1:13" x14ac:dyDescent="0.25">
      <c r="A157" s="74" t="s">
        <v>128</v>
      </c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</row>
    <row r="158" spans="1:13" x14ac:dyDescent="0.25">
      <c r="A158" s="23">
        <v>1</v>
      </c>
      <c r="B158" s="13" t="s">
        <v>129</v>
      </c>
      <c r="C158" s="25">
        <v>1000</v>
      </c>
      <c r="D158" s="25">
        <v>1800</v>
      </c>
      <c r="E158" s="54">
        <v>73957.846244330998</v>
      </c>
      <c r="F158" s="68">
        <v>196.6</v>
      </c>
      <c r="G158" s="59"/>
      <c r="H158" s="68">
        <v>1529.02</v>
      </c>
      <c r="I158" s="20"/>
      <c r="J158" s="34">
        <f>K158/D158</f>
        <v>168.1131368024061</v>
      </c>
      <c r="K158" s="19">
        <f>L158+M158+E158</f>
        <v>302603.64624433097</v>
      </c>
      <c r="L158" s="8">
        <f>F158*1163</f>
        <v>228645.8</v>
      </c>
      <c r="M158" s="8"/>
    </row>
    <row r="159" spans="1:13" x14ac:dyDescent="0.25">
      <c r="A159" s="4">
        <v>2</v>
      </c>
      <c r="B159" s="13" t="s">
        <v>130</v>
      </c>
      <c r="C159" s="15">
        <v>80</v>
      </c>
      <c r="D159" s="15">
        <v>232.1</v>
      </c>
      <c r="E159" s="54">
        <v>182.56968813469999</v>
      </c>
      <c r="F159" s="68">
        <v>16.329999999999998</v>
      </c>
      <c r="G159" s="59"/>
      <c r="H159" s="68">
        <v>22.75</v>
      </c>
      <c r="I159" s="20"/>
      <c r="J159" s="34">
        <f>K159/D159</f>
        <v>82.612493270722524</v>
      </c>
      <c r="K159" s="19">
        <f>L159+M159+E159</f>
        <v>19174.359688134697</v>
      </c>
      <c r="L159" s="8">
        <f>F159*1163</f>
        <v>18991.789999999997</v>
      </c>
      <c r="M159" s="8"/>
    </row>
    <row r="160" spans="1:13" x14ac:dyDescent="0.25">
      <c r="A160" s="4">
        <v>3</v>
      </c>
      <c r="B160" s="13" t="s">
        <v>131</v>
      </c>
      <c r="C160" s="15">
        <v>280</v>
      </c>
      <c r="D160" s="15">
        <v>9930</v>
      </c>
      <c r="E160" s="54">
        <v>57473.117905755498</v>
      </c>
      <c r="F160" s="59"/>
      <c r="G160" s="59"/>
      <c r="H160" s="68">
        <v>80.83</v>
      </c>
      <c r="I160" s="20"/>
      <c r="J160" s="34">
        <f>K160/D160</f>
        <v>5.7878265766118329</v>
      </c>
      <c r="K160" s="19">
        <f>L160+M160+E160</f>
        <v>57473.117905755498</v>
      </c>
      <c r="L160" s="8">
        <f>F160*1163</f>
        <v>0</v>
      </c>
      <c r="M160" s="8"/>
    </row>
    <row r="161" spans="1:14" x14ac:dyDescent="0.25">
      <c r="A161" s="9"/>
      <c r="B161" s="10" t="s">
        <v>132</v>
      </c>
      <c r="C161" s="12">
        <f>SUM(C158:C160)</f>
        <v>1360</v>
      </c>
      <c r="D161" s="12">
        <f>SUM(D158:D160)</f>
        <v>11962.1</v>
      </c>
      <c r="E161" s="12">
        <f>SUM(E158:E160)</f>
        <v>131613.53383822119</v>
      </c>
      <c r="F161" s="12">
        <f>SUM(F158:F160)</f>
        <v>212.93</v>
      </c>
      <c r="G161" s="8"/>
      <c r="H161" s="12">
        <f>SUM(H158:H160)</f>
        <v>1632.6</v>
      </c>
      <c r="I161" s="8"/>
      <c r="J161" s="8"/>
      <c r="K161" s="8"/>
      <c r="L161" s="8"/>
      <c r="M161" s="8"/>
    </row>
    <row r="162" spans="1:14" x14ac:dyDescent="0.25">
      <c r="A162" s="9"/>
      <c r="B162" s="10" t="s">
        <v>133</v>
      </c>
      <c r="C162" s="12"/>
      <c r="D162" s="12"/>
      <c r="E162" s="12">
        <f>E161/3</f>
        <v>43871.177946073731</v>
      </c>
      <c r="F162" s="12">
        <f>F161/2</f>
        <v>106.465</v>
      </c>
      <c r="G162" s="8"/>
      <c r="H162" s="12">
        <f>H161/3</f>
        <v>544.19999999999993</v>
      </c>
      <c r="I162" s="8"/>
      <c r="J162" s="34">
        <f>SUM(J158:J161)/3</f>
        <v>85.504485549913497</v>
      </c>
      <c r="K162" s="8"/>
      <c r="L162" s="8"/>
      <c r="M162" s="8"/>
    </row>
    <row r="165" spans="1:14" ht="26.25" customHeight="1" x14ac:dyDescent="0.25">
      <c r="A165" s="72" t="s">
        <v>0</v>
      </c>
      <c r="B165" s="69" t="s">
        <v>1</v>
      </c>
      <c r="C165" s="69" t="s">
        <v>2</v>
      </c>
      <c r="D165" s="69" t="s">
        <v>3</v>
      </c>
      <c r="E165" s="69" t="s">
        <v>6</v>
      </c>
      <c r="F165" s="69"/>
      <c r="G165" s="69"/>
      <c r="H165" s="69"/>
      <c r="I165" s="69"/>
      <c r="J165" s="70" t="s">
        <v>148</v>
      </c>
      <c r="K165" s="69" t="s">
        <v>147</v>
      </c>
      <c r="L165" s="69"/>
      <c r="M165" s="69"/>
    </row>
    <row r="166" spans="1:14" ht="51" x14ac:dyDescent="0.25">
      <c r="A166" s="72"/>
      <c r="B166" s="69"/>
      <c r="C166" s="69"/>
      <c r="D166" s="69"/>
      <c r="E166" s="31" t="s">
        <v>143</v>
      </c>
      <c r="F166" s="31" t="s">
        <v>144</v>
      </c>
      <c r="G166" s="31" t="s">
        <v>7</v>
      </c>
      <c r="H166" s="31" t="s">
        <v>145</v>
      </c>
      <c r="I166" s="31" t="s">
        <v>142</v>
      </c>
      <c r="J166" s="71"/>
      <c r="K166" s="31" t="s">
        <v>149</v>
      </c>
      <c r="L166" s="31" t="s">
        <v>5</v>
      </c>
      <c r="M166" s="31" t="s">
        <v>4</v>
      </c>
    </row>
    <row r="167" spans="1:14" x14ac:dyDescent="0.25">
      <c r="A167" s="74" t="s">
        <v>134</v>
      </c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</row>
    <row r="168" spans="1:14" ht="25.5" x14ac:dyDescent="0.25">
      <c r="A168" s="4">
        <v>1</v>
      </c>
      <c r="B168" s="13" t="s">
        <v>135</v>
      </c>
      <c r="C168" s="25">
        <v>8780</v>
      </c>
      <c r="D168" s="25">
        <v>2028</v>
      </c>
      <c r="E168" s="67">
        <v>46991.954474707498</v>
      </c>
      <c r="F168" s="67">
        <v>55.3</v>
      </c>
      <c r="G168" s="67">
        <v>26690.49</v>
      </c>
      <c r="H168" s="67">
        <v>260</v>
      </c>
      <c r="I168" s="67">
        <v>54</v>
      </c>
      <c r="J168" s="34">
        <f>K168/D168</f>
        <v>98.381619292262087</v>
      </c>
      <c r="K168" s="30">
        <f>L168+M168+E168</f>
        <v>199517.92392470752</v>
      </c>
      <c r="L168" s="30">
        <f>F168*1163</f>
        <v>64313.899999999994</v>
      </c>
      <c r="M168" s="30">
        <f>G168*3.305</f>
        <v>88212.06945000001</v>
      </c>
      <c r="N168" t="s">
        <v>146</v>
      </c>
    </row>
    <row r="169" spans="1:14" ht="25.5" x14ac:dyDescent="0.25">
      <c r="A169" s="4">
        <v>2</v>
      </c>
      <c r="B169" s="13" t="s">
        <v>136</v>
      </c>
      <c r="C169" s="15">
        <v>875</v>
      </c>
      <c r="D169" s="15">
        <v>4745</v>
      </c>
      <c r="E169" s="67">
        <v>103513.778316589</v>
      </c>
      <c r="F169" s="67">
        <v>189.3</v>
      </c>
      <c r="G169" s="58"/>
      <c r="H169" s="67">
        <v>1347</v>
      </c>
      <c r="I169" s="67">
        <v>554</v>
      </c>
      <c r="J169" s="34">
        <f>K169/D169</f>
        <v>68.212787843327504</v>
      </c>
      <c r="K169" s="30">
        <f>L169+M169+E169</f>
        <v>323669.67831658904</v>
      </c>
      <c r="L169" s="30">
        <f>F169*1163</f>
        <v>220155.90000000002</v>
      </c>
      <c r="M169" s="30">
        <f>G169*3.305</f>
        <v>0</v>
      </c>
    </row>
    <row r="170" spans="1:14" ht="25.5" x14ac:dyDescent="0.25">
      <c r="A170" s="4">
        <v>3</v>
      </c>
      <c r="B170" s="13" t="s">
        <v>137</v>
      </c>
      <c r="C170" s="25">
        <v>871</v>
      </c>
      <c r="D170" s="25">
        <v>13781.7</v>
      </c>
      <c r="E170" s="67">
        <v>127406.850717038</v>
      </c>
      <c r="F170" s="67">
        <v>581.1</v>
      </c>
      <c r="G170" s="58"/>
      <c r="H170" s="67">
        <v>1692</v>
      </c>
      <c r="I170" s="58"/>
      <c r="J170" s="34">
        <f>K170/D170</f>
        <v>58.282080637152021</v>
      </c>
      <c r="K170" s="30">
        <f>L170+M170+E170</f>
        <v>803226.15071703808</v>
      </c>
      <c r="L170" s="30">
        <f>F170*1163</f>
        <v>675819.3</v>
      </c>
      <c r="M170" s="30">
        <f>G170*3.305</f>
        <v>0</v>
      </c>
    </row>
    <row r="171" spans="1:14" ht="25.5" x14ac:dyDescent="0.25">
      <c r="A171" s="4">
        <v>4</v>
      </c>
      <c r="B171" s="13" t="s">
        <v>139</v>
      </c>
      <c r="C171" s="25">
        <v>2425</v>
      </c>
      <c r="D171" s="25">
        <v>12823</v>
      </c>
      <c r="E171" s="67">
        <v>39332.493286987003</v>
      </c>
      <c r="F171" s="67">
        <v>459.9</v>
      </c>
      <c r="G171" s="67">
        <v>318.83</v>
      </c>
      <c r="H171" s="67">
        <v>1376.1</v>
      </c>
      <c r="I171" s="58"/>
      <c r="J171" s="34">
        <f>K171/D171</f>
        <v>44.860791268578872</v>
      </c>
      <c r="K171" s="30">
        <f>L171+M171+E171</f>
        <v>575249.92643698689</v>
      </c>
      <c r="L171" s="30">
        <f>F171*1163</f>
        <v>534863.69999999995</v>
      </c>
      <c r="M171" s="30">
        <f>G171*3.305</f>
        <v>1053.73315</v>
      </c>
    </row>
    <row r="172" spans="1:14" ht="25.5" x14ac:dyDescent="0.25">
      <c r="A172" s="4">
        <v>5</v>
      </c>
      <c r="B172" s="13" t="s">
        <v>138</v>
      </c>
      <c r="C172" s="15">
        <v>1332</v>
      </c>
      <c r="D172" s="15">
        <v>11092.1</v>
      </c>
      <c r="E172" s="67">
        <v>61098.660405338604</v>
      </c>
      <c r="F172" s="67">
        <v>176.9</v>
      </c>
      <c r="G172" s="58"/>
      <c r="H172" s="67">
        <v>2244</v>
      </c>
      <c r="I172" s="67">
        <v>492.2</v>
      </c>
      <c r="J172" s="34">
        <f>K172/D172</f>
        <v>24.056162530570283</v>
      </c>
      <c r="K172" s="30">
        <f>L172+M172+E172</f>
        <v>266833.36040533864</v>
      </c>
      <c r="L172" s="30">
        <f>F172*1163</f>
        <v>205734.7</v>
      </c>
      <c r="M172" s="30">
        <f>G172*3.305</f>
        <v>0</v>
      </c>
    </row>
    <row r="173" spans="1:14" x14ac:dyDescent="0.25">
      <c r="A173" s="9"/>
      <c r="B173" s="10" t="s">
        <v>140</v>
      </c>
      <c r="C173" s="12">
        <f t="shared" ref="C173:I173" si="23">SUM(C168:C172)</f>
        <v>14283</v>
      </c>
      <c r="D173" s="12">
        <f t="shared" si="23"/>
        <v>44469.799999999996</v>
      </c>
      <c r="E173" s="12">
        <f t="shared" si="23"/>
        <v>378343.73720066011</v>
      </c>
      <c r="F173" s="12">
        <f t="shared" si="23"/>
        <v>1462.5</v>
      </c>
      <c r="G173" s="12">
        <f t="shared" si="23"/>
        <v>27009.320000000003</v>
      </c>
      <c r="H173" s="12">
        <f t="shared" si="23"/>
        <v>6919.1</v>
      </c>
      <c r="I173" s="12">
        <f t="shared" si="23"/>
        <v>1100.2</v>
      </c>
      <c r="J173" s="8"/>
      <c r="K173" s="8"/>
      <c r="L173" s="8"/>
      <c r="M173" s="8"/>
    </row>
    <row r="174" spans="1:14" x14ac:dyDescent="0.25">
      <c r="A174" s="9"/>
      <c r="B174" s="10" t="s">
        <v>141</v>
      </c>
      <c r="C174" s="12"/>
      <c r="D174" s="12"/>
      <c r="E174" s="12">
        <f>E173/5</f>
        <v>75668.747440132021</v>
      </c>
      <c r="F174" s="12">
        <f>F173/5</f>
        <v>292.5</v>
      </c>
      <c r="G174" s="12">
        <f>G173/2</f>
        <v>13504.660000000002</v>
      </c>
      <c r="H174" s="12">
        <f>H173/5</f>
        <v>1383.8200000000002</v>
      </c>
      <c r="I174" s="12">
        <f>I173/3</f>
        <v>366.73333333333335</v>
      </c>
      <c r="J174" s="34">
        <f>SUM(J168:J172)/5</f>
        <v>58.758688314378148</v>
      </c>
      <c r="K174" s="8"/>
      <c r="L174" s="8"/>
      <c r="M174" s="8"/>
    </row>
    <row r="176" spans="1:14" x14ac:dyDescent="0.25">
      <c r="A176" t="s">
        <v>151</v>
      </c>
    </row>
  </sheetData>
  <sortState xmlns:xlrd2="http://schemas.microsoft.com/office/spreadsheetml/2017/richdata2" ref="B168:M172">
    <sortCondition descending="1" ref="J168:J172"/>
  </sortState>
  <mergeCells count="57">
    <mergeCell ref="A167:M167"/>
    <mergeCell ref="A53:M53"/>
    <mergeCell ref="A6:M6"/>
    <mergeCell ref="A155:A156"/>
    <mergeCell ref="B155:B156"/>
    <mergeCell ref="C155:C156"/>
    <mergeCell ref="D155:D156"/>
    <mergeCell ref="E155:I155"/>
    <mergeCell ref="J155:J156"/>
    <mergeCell ref="K155:M155"/>
    <mergeCell ref="A157:M157"/>
    <mergeCell ref="A165:A166"/>
    <mergeCell ref="B165:B166"/>
    <mergeCell ref="C165:C166"/>
    <mergeCell ref="D165:D166"/>
    <mergeCell ref="E165:I165"/>
    <mergeCell ref="J165:J166"/>
    <mergeCell ref="K165:M165"/>
    <mergeCell ref="E137:I137"/>
    <mergeCell ref="J137:J138"/>
    <mergeCell ref="K137:M137"/>
    <mergeCell ref="A139:M139"/>
    <mergeCell ref="A137:A138"/>
    <mergeCell ref="B137:B138"/>
    <mergeCell ref="C137:C138"/>
    <mergeCell ref="D137:D138"/>
    <mergeCell ref="J117:J118"/>
    <mergeCell ref="K117:M117"/>
    <mergeCell ref="A119:M119"/>
    <mergeCell ref="J100:J101"/>
    <mergeCell ref="K100:M100"/>
    <mergeCell ref="A102:M102"/>
    <mergeCell ref="A100:A101"/>
    <mergeCell ref="B100:B101"/>
    <mergeCell ref="C100:C101"/>
    <mergeCell ref="D100:D101"/>
    <mergeCell ref="E100:I100"/>
    <mergeCell ref="A117:A118"/>
    <mergeCell ref="B117:B118"/>
    <mergeCell ref="C117:C118"/>
    <mergeCell ref="D117:D118"/>
    <mergeCell ref="E117:I117"/>
    <mergeCell ref="A1:K1"/>
    <mergeCell ref="A4:A5"/>
    <mergeCell ref="B4:B5"/>
    <mergeCell ref="C4:C5"/>
    <mergeCell ref="D4:D5"/>
    <mergeCell ref="E4:I4"/>
    <mergeCell ref="K4:M4"/>
    <mergeCell ref="J4:J5"/>
    <mergeCell ref="K51:M51"/>
    <mergeCell ref="J51:J52"/>
    <mergeCell ref="E51:I51"/>
    <mergeCell ref="A51:A52"/>
    <mergeCell ref="B51:B52"/>
    <mergeCell ref="C51:C52"/>
    <mergeCell ref="D51:D52"/>
  </mergeCells>
  <phoneticPr fontId="0" type="noConversion"/>
  <hyperlinks>
    <hyperlink ref="G128" r:id="rId1" display="javascript:try%7bcatchBookmark('115');%7dcatch(e)%7bparent.catchBookmark('115');%7d;" xr:uid="{00000000-0004-0000-0000-000000000000}"/>
    <hyperlink ref="H158" r:id="rId2" display="javascript:try%7bcatchBookmark('26');%7dcatch(e)%7bparent.catchBookmark('26');%7d;" xr:uid="{00000000-0004-0000-0000-000003000000}"/>
    <hyperlink ref="H159" r:id="rId3" display="javascript:try%7bcatchBookmark('28');%7dcatch(e)%7bparent.catchBookmark('28');%7d;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60" fitToHeight="10" orientation="landscape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Гребенюк Оксана Костянтинівна</dc:creator>
  <cp:lastModifiedBy>Гребенюк Оксана Костянтинівна</cp:lastModifiedBy>
  <cp:lastPrinted>2020-03-13T13:19:34Z</cp:lastPrinted>
  <dcterms:created xsi:type="dcterms:W3CDTF">2015-06-05T18:19:34Z</dcterms:created>
  <dcterms:modified xsi:type="dcterms:W3CDTF">2020-04-16T14:45:12Z</dcterms:modified>
</cp:coreProperties>
</file>